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3\k_31_12_2023\"/>
    </mc:Choice>
  </mc:AlternateContent>
  <bookViews>
    <workbookView xWindow="0" yWindow="0" windowWidth="28800" windowHeight="11805" activeTab="1"/>
  </bookViews>
  <sheets>
    <sheet name="CELKEM 311" sheetId="1" r:id="rId1"/>
    <sheet name="CELKEM 315" sheetId="2" r:id="rId2"/>
  </sheets>
  <definedNames>
    <definedName name="_xlnm.Print_Area" localSheetId="0">'CELKEM 311'!$A$1:$H$141</definedName>
    <definedName name="_xlnm.Print_Area" localSheetId="1">'CELKEM 315'!$A$1:$F$137</definedName>
  </definedNames>
  <calcPr calcId="152511"/>
</workbook>
</file>

<file path=xl/calcChain.xml><?xml version="1.0" encoding="utf-8"?>
<calcChain xmlns="http://schemas.openxmlformats.org/spreadsheetml/2006/main">
  <c r="K96" i="2" l="1"/>
  <c r="F88" i="2"/>
  <c r="E88" i="2"/>
  <c r="E89" i="2" s="1"/>
  <c r="D88" i="2"/>
  <c r="C88" i="2"/>
  <c r="F87" i="2"/>
  <c r="E86" i="2"/>
  <c r="D86" i="2"/>
  <c r="D89" i="2" s="1"/>
  <c r="C86" i="2"/>
  <c r="F86" i="2" s="1"/>
  <c r="F89" i="2" s="1"/>
  <c r="F85" i="2"/>
  <c r="E84" i="2"/>
  <c r="E83" i="2"/>
  <c r="D83" i="2"/>
  <c r="F83" i="2" s="1"/>
  <c r="C83" i="2"/>
  <c r="F82" i="2"/>
  <c r="F81" i="2"/>
  <c r="E81" i="2"/>
  <c r="D81" i="2"/>
  <c r="C81" i="2"/>
  <c r="F80" i="2"/>
  <c r="E79" i="2"/>
  <c r="D79" i="2"/>
  <c r="C79" i="2"/>
  <c r="F79" i="2" s="1"/>
  <c r="F78" i="2"/>
  <c r="E77" i="2"/>
  <c r="D77" i="2"/>
  <c r="D84" i="2" s="1"/>
  <c r="C77" i="2"/>
  <c r="C84" i="2" s="1"/>
  <c r="F76" i="2"/>
  <c r="E74" i="2"/>
  <c r="D74" i="2"/>
  <c r="C74" i="2"/>
  <c r="F73" i="2"/>
  <c r="F74" i="2" s="1"/>
  <c r="E72" i="2"/>
  <c r="D72" i="2"/>
  <c r="F72" i="2" s="1"/>
  <c r="C72" i="2"/>
  <c r="F71" i="2"/>
  <c r="F70" i="2"/>
  <c r="E70" i="2"/>
  <c r="D70" i="2"/>
  <c r="C70" i="2"/>
  <c r="F69" i="2"/>
  <c r="E68" i="2"/>
  <c r="D68" i="2"/>
  <c r="C68" i="2"/>
  <c r="F68" i="2" s="1"/>
  <c r="F67" i="2"/>
  <c r="E66" i="2"/>
  <c r="D66" i="2"/>
  <c r="F66" i="2" s="1"/>
  <c r="C66" i="2"/>
  <c r="F65" i="2"/>
  <c r="E64" i="2"/>
  <c r="D64" i="2"/>
  <c r="F64" i="2" s="1"/>
  <c r="C64" i="2"/>
  <c r="F63" i="2"/>
  <c r="F62" i="2"/>
  <c r="E62" i="2"/>
  <c r="D62" i="2"/>
  <c r="C62" i="2"/>
  <c r="F61" i="2"/>
  <c r="E60" i="2"/>
  <c r="D60" i="2"/>
  <c r="C60" i="2"/>
  <c r="F60" i="2" s="1"/>
  <c r="F59" i="2"/>
  <c r="F58" i="2"/>
  <c r="E57" i="2"/>
  <c r="D57" i="2"/>
  <c r="F57" i="2" s="1"/>
  <c r="E100" i="2" s="1"/>
  <c r="C57" i="2"/>
  <c r="F56" i="2"/>
  <c r="F55" i="2"/>
  <c r="E55" i="2"/>
  <c r="D55" i="2"/>
  <c r="C55" i="2"/>
  <c r="F54" i="2"/>
  <c r="F53" i="2"/>
  <c r="E52" i="2"/>
  <c r="D52" i="2"/>
  <c r="F52" i="2" s="1"/>
  <c r="C52" i="2"/>
  <c r="F51" i="2"/>
  <c r="E49" i="2"/>
  <c r="D49" i="2"/>
  <c r="F49" i="2" s="1"/>
  <c r="C49" i="2"/>
  <c r="F48" i="2"/>
  <c r="F47" i="2"/>
  <c r="F46" i="2"/>
  <c r="F45" i="2"/>
  <c r="E44" i="2"/>
  <c r="D44" i="2"/>
  <c r="F44" i="2" s="1"/>
  <c r="C44" i="2"/>
  <c r="F43" i="2"/>
  <c r="F42" i="2"/>
  <c r="E41" i="2"/>
  <c r="D41" i="2"/>
  <c r="C41" i="2"/>
  <c r="F41" i="2" s="1"/>
  <c r="F40" i="2"/>
  <c r="F39" i="2"/>
  <c r="F38" i="2"/>
  <c r="E36" i="2"/>
  <c r="D36" i="2"/>
  <c r="C36" i="2"/>
  <c r="F36" i="2" s="1"/>
  <c r="F35" i="2"/>
  <c r="F34" i="2"/>
  <c r="F33" i="2"/>
  <c r="F32" i="2"/>
  <c r="F31" i="2"/>
  <c r="F30" i="2"/>
  <c r="E29" i="2"/>
  <c r="E37" i="2" s="1"/>
  <c r="D29" i="2"/>
  <c r="D37" i="2" s="1"/>
  <c r="C29" i="2"/>
  <c r="F28" i="2"/>
  <c r="F27" i="2"/>
  <c r="F26" i="2"/>
  <c r="E25" i="2"/>
  <c r="D25" i="2"/>
  <c r="F25" i="2" s="1"/>
  <c r="C25" i="2"/>
  <c r="F24" i="2"/>
  <c r="F23" i="2"/>
  <c r="F22" i="2"/>
  <c r="E20" i="2"/>
  <c r="D20" i="2"/>
  <c r="C20" i="2"/>
  <c r="F19" i="2"/>
  <c r="F20" i="2" s="1"/>
  <c r="F18" i="2"/>
  <c r="E16" i="2"/>
  <c r="D16" i="2"/>
  <c r="C16" i="2"/>
  <c r="F15" i="2"/>
  <c r="F14" i="2"/>
  <c r="F13" i="2"/>
  <c r="F12" i="2"/>
  <c r="F11" i="2"/>
  <c r="F16" i="2" s="1"/>
  <c r="F9" i="2"/>
  <c r="E9" i="2"/>
  <c r="E75" i="2" s="1"/>
  <c r="E90" i="2" s="1"/>
  <c r="D9" i="2"/>
  <c r="C9" i="2"/>
  <c r="F8" i="2"/>
  <c r="F7" i="2"/>
  <c r="F6" i="2"/>
  <c r="E88" i="1"/>
  <c r="D88" i="1"/>
  <c r="F88" i="1" s="1"/>
  <c r="C88" i="1"/>
  <c r="F87" i="1"/>
  <c r="E86" i="1"/>
  <c r="D86" i="1"/>
  <c r="F86" i="1" s="1"/>
  <c r="C86" i="1"/>
  <c r="F85" i="1"/>
  <c r="E84" i="1"/>
  <c r="D84" i="1"/>
  <c r="C84" i="1"/>
  <c r="F84" i="1" s="1"/>
  <c r="F83" i="1"/>
  <c r="E82" i="1"/>
  <c r="D82" i="1"/>
  <c r="F82" i="1" s="1"/>
  <c r="C82" i="1"/>
  <c r="F81" i="1"/>
  <c r="F80" i="1"/>
  <c r="F79" i="1"/>
  <c r="E79" i="1"/>
  <c r="D79" i="1"/>
  <c r="C79" i="1"/>
  <c r="F78" i="1"/>
  <c r="F77" i="1"/>
  <c r="F76" i="1"/>
  <c r="E75" i="1"/>
  <c r="D75" i="1"/>
  <c r="F75" i="1" s="1"/>
  <c r="C75" i="1"/>
  <c r="F74" i="1"/>
  <c r="F73" i="1"/>
  <c r="D73" i="1"/>
  <c r="C73" i="1"/>
  <c r="F72" i="1"/>
  <c r="I71" i="1"/>
  <c r="E71" i="1"/>
  <c r="D71" i="1"/>
  <c r="F71" i="1" s="1"/>
  <c r="C71" i="1"/>
  <c r="F70" i="1"/>
  <c r="F69" i="1"/>
  <c r="C69" i="1"/>
  <c r="F68" i="1"/>
  <c r="F67" i="1"/>
  <c r="E67" i="1"/>
  <c r="D67" i="1"/>
  <c r="C67" i="1"/>
  <c r="F66" i="1"/>
  <c r="F65" i="1"/>
  <c r="E65" i="1"/>
  <c r="C65" i="1"/>
  <c r="F64" i="1"/>
  <c r="E63" i="1"/>
  <c r="D63" i="1"/>
  <c r="C63" i="1"/>
  <c r="F63" i="1" s="1"/>
  <c r="F62" i="1"/>
  <c r="E61" i="1"/>
  <c r="D61" i="1"/>
  <c r="F61" i="1" s="1"/>
  <c r="C61" i="1"/>
  <c r="F60" i="1"/>
  <c r="F59" i="1"/>
  <c r="F58" i="1"/>
  <c r="E57" i="1"/>
  <c r="E89" i="1" s="1"/>
  <c r="D57" i="1"/>
  <c r="C57" i="1"/>
  <c r="C89" i="1" s="1"/>
  <c r="F56" i="1"/>
  <c r="F55" i="1"/>
  <c r="F54" i="1"/>
  <c r="E52" i="1"/>
  <c r="D52" i="1"/>
  <c r="C52" i="1"/>
  <c r="F51" i="1"/>
  <c r="F52" i="1" s="1"/>
  <c r="E50" i="1"/>
  <c r="D50" i="1"/>
  <c r="F50" i="1" s="1"/>
  <c r="C50" i="1"/>
  <c r="E48" i="1"/>
  <c r="D48" i="1"/>
  <c r="F48" i="1" s="1"/>
  <c r="C48" i="1"/>
  <c r="F47" i="1"/>
  <c r="E46" i="1"/>
  <c r="D46" i="1"/>
  <c r="F46" i="1" s="1"/>
  <c r="C46" i="1"/>
  <c r="F45" i="1"/>
  <c r="F44" i="1"/>
  <c r="E44" i="1"/>
  <c r="D44" i="1"/>
  <c r="C44" i="1"/>
  <c r="F43" i="1"/>
  <c r="F42" i="1"/>
  <c r="F41" i="1"/>
  <c r="I41" i="1" s="1"/>
  <c r="F40" i="1"/>
  <c r="E103" i="1" s="1"/>
  <c r="E40" i="1"/>
  <c r="D40" i="1"/>
  <c r="C40" i="1"/>
  <c r="F39" i="1"/>
  <c r="E38" i="1"/>
  <c r="D38" i="1"/>
  <c r="C38" i="1"/>
  <c r="F38" i="1" s="1"/>
  <c r="F37" i="1"/>
  <c r="F36" i="1"/>
  <c r="F35" i="1"/>
  <c r="F34" i="1"/>
  <c r="E34" i="1"/>
  <c r="D34" i="1"/>
  <c r="C34" i="1"/>
  <c r="F33" i="1"/>
  <c r="E32" i="1"/>
  <c r="D32" i="1"/>
  <c r="C32" i="1"/>
  <c r="F32" i="1" s="1"/>
  <c r="F31" i="1"/>
  <c r="E30" i="1"/>
  <c r="D30" i="1"/>
  <c r="F30" i="1" s="1"/>
  <c r="C30" i="1"/>
  <c r="F29" i="1"/>
  <c r="E28" i="1"/>
  <c r="D28" i="1"/>
  <c r="F28" i="1" s="1"/>
  <c r="C28" i="1"/>
  <c r="F27" i="1"/>
  <c r="F26" i="1"/>
  <c r="E26" i="1"/>
  <c r="D26" i="1"/>
  <c r="C26" i="1"/>
  <c r="F25" i="1"/>
  <c r="F24" i="1"/>
  <c r="F23" i="1"/>
  <c r="F22" i="1"/>
  <c r="F21" i="1"/>
  <c r="F20" i="1"/>
  <c r="J19" i="1"/>
  <c r="F19" i="1"/>
  <c r="F18" i="1"/>
  <c r="F17" i="1"/>
  <c r="F16" i="1"/>
  <c r="E15" i="1"/>
  <c r="D15" i="1"/>
  <c r="F15" i="1" s="1"/>
  <c r="E99" i="1" s="1"/>
  <c r="C15" i="1"/>
  <c r="F14" i="1"/>
  <c r="F13" i="1"/>
  <c r="E12" i="1"/>
  <c r="D12" i="1"/>
  <c r="C12" i="1"/>
  <c r="F12" i="1" s="1"/>
  <c r="F11" i="1"/>
  <c r="E10" i="1"/>
  <c r="D10" i="1"/>
  <c r="F10" i="1" s="1"/>
  <c r="C10" i="1"/>
  <c r="F9" i="1"/>
  <c r="F8" i="1"/>
  <c r="E7" i="1"/>
  <c r="E53" i="1" s="1"/>
  <c r="D7" i="1"/>
  <c r="D53" i="1" s="1"/>
  <c r="C7" i="1"/>
  <c r="F7" i="1" s="1"/>
  <c r="F92" i="1" s="1"/>
  <c r="F6" i="1"/>
  <c r="E105" i="1" l="1"/>
  <c r="F37" i="2"/>
  <c r="H84" i="2"/>
  <c r="E100" i="1"/>
  <c r="F93" i="1"/>
  <c r="E90" i="1"/>
  <c r="F94" i="1"/>
  <c r="J10" i="1"/>
  <c r="E101" i="1"/>
  <c r="F96" i="1"/>
  <c r="E104" i="1" s="1"/>
  <c r="F93" i="2"/>
  <c r="E98" i="2"/>
  <c r="F94" i="2"/>
  <c r="E101" i="2"/>
  <c r="C53" i="1"/>
  <c r="C90" i="1" s="1"/>
  <c r="D89" i="1"/>
  <c r="F89" i="1" s="1"/>
  <c r="C37" i="2"/>
  <c r="C75" i="2" s="1"/>
  <c r="C90" i="2" s="1"/>
  <c r="F29" i="2"/>
  <c r="C89" i="2"/>
  <c r="H89" i="2" s="1"/>
  <c r="E102" i="2"/>
  <c r="D75" i="2"/>
  <c r="F77" i="2"/>
  <c r="F57" i="1"/>
  <c r="F97" i="1" l="1"/>
  <c r="E106" i="1"/>
  <c r="F95" i="1"/>
  <c r="E102" i="1"/>
  <c r="E103" i="2"/>
  <c r="F84" i="2"/>
  <c r="F95" i="2"/>
  <c r="D90" i="1"/>
  <c r="F90" i="1" s="1"/>
  <c r="E99" i="2"/>
  <c r="E104" i="2" s="1"/>
  <c r="J37" i="2"/>
  <c r="D90" i="2"/>
  <c r="H90" i="2" s="1"/>
  <c r="H75" i="2"/>
  <c r="J75" i="2"/>
  <c r="F92" i="2"/>
  <c r="G53" i="1"/>
  <c r="F75" i="2"/>
  <c r="F53" i="1"/>
  <c r="F90" i="2" l="1"/>
  <c r="K90" i="2" s="1"/>
  <c r="L75" i="2"/>
  <c r="J90" i="1"/>
  <c r="J71" i="1"/>
  <c r="J69" i="1"/>
  <c r="J74" i="1"/>
  <c r="J85" i="1"/>
  <c r="F96" i="2"/>
  <c r="J96" i="2" s="1"/>
  <c r="L96" i="2" s="1"/>
  <c r="K92" i="2"/>
</calcChain>
</file>

<file path=xl/sharedStrings.xml><?xml version="1.0" encoding="utf-8"?>
<sst xmlns="http://schemas.openxmlformats.org/spreadsheetml/2006/main" count="243" uniqueCount="226">
  <si>
    <t>PŘEHLED</t>
  </si>
  <si>
    <t>pohledávek a závazků ke dni 31.12.2023</t>
  </si>
  <si>
    <r>
      <rPr>
        <b/>
        <sz val="16"/>
        <rFont val="Arial"/>
      </rPr>
      <t>Účet 311.</t>
    </r>
    <r>
      <rPr>
        <sz val="16"/>
        <rFont val="Arial"/>
      </rPr>
      <t>xxxx</t>
    </r>
    <r>
      <rPr>
        <b/>
        <sz val="16"/>
        <rFont val="Arial"/>
      </rPr>
      <t xml:space="preserve">  Odběratelé </t>
    </r>
  </si>
  <si>
    <t>NÁZEV ÚČTU</t>
  </si>
  <si>
    <t>KÓD
T-WIST</t>
  </si>
  <si>
    <t>ZÁVAZKY  (přeplatky)</t>
  </si>
  <si>
    <t xml:space="preserve">POHLEDÁVKY
po splatnosti </t>
  </si>
  <si>
    <t xml:space="preserve">POHLEDÁVKY
ve splatnosti </t>
  </si>
  <si>
    <t>ÚČETNÍ STAV</t>
  </si>
  <si>
    <t>ORG 2021 Dobropisy-nezaplacené v roce 2023</t>
  </si>
  <si>
    <t>D</t>
  </si>
  <si>
    <t>CELKEM: 311.0010</t>
  </si>
  <si>
    <t>ORJ 011 ORG 1100 NC NJ Vylepování plakátů Rengl (NCNJ)</t>
  </si>
  <si>
    <t>ORJ 035 Pěstební činnost - prodej dříví</t>
  </si>
  <si>
    <t>CELKEM: 311.0011</t>
  </si>
  <si>
    <t>ORJ 741 Pokuta nedodrž. sml. podmínek (OF)</t>
  </si>
  <si>
    <t>CELKEM: 311.0023</t>
  </si>
  <si>
    <t>ORJ 120 Nájemné za pozemky (OSM)</t>
  </si>
  <si>
    <t>ORJ 120 Nájemné za pozemky-s DPH (OSM)</t>
  </si>
  <si>
    <t>CELKEM: 311.0031</t>
  </si>
  <si>
    <t>ORJ 037 Nájemné-nepodléhající DPH, bez ÚZ (OB)</t>
  </si>
  <si>
    <t>ORJ 037 ORG 0518 Nájemné nebytových prostor-0% DPH (OB)</t>
  </si>
  <si>
    <t>ORJ 037 ORG 2518 Nájemné-hotel Praha (OB)</t>
  </si>
  <si>
    <t>ORJ 037 ORG 3518 Krátkodobý nájem-ProSenior (OB)</t>
  </si>
  <si>
    <t>ORJ 037 ORG 3518 Krátk.n. - Fojt.Blud., přístř. Žilina</t>
  </si>
  <si>
    <t>ORJ 037 ORG 7090 Kryté stání Loučka (OB)</t>
  </si>
  <si>
    <t>ORJ 110 Nájemní smlouva na vyhrazené parkování (OSM)</t>
  </si>
  <si>
    <t>ORJ 139 Nájemné nebyt. prostor</t>
  </si>
  <si>
    <t xml:space="preserve">ORJ 139 Nájemné zákl. sazba </t>
  </si>
  <si>
    <t>ORJ 139 Nájemné nebyt.prostor nepodléhající DPH, bez ÚZ (OSM)</t>
  </si>
  <si>
    <t>928, 990</t>
  </si>
  <si>
    <t>CELKEM: 311.0032</t>
  </si>
  <si>
    <t xml:space="preserve">ORJ 139 Ostatní příjmy (OSM) </t>
  </si>
  <si>
    <t>CELKEM: 311.0037</t>
  </si>
  <si>
    <t>ORJ 035 EKOKOM</t>
  </si>
  <si>
    <t>CELKEM: 311.0040</t>
  </si>
  <si>
    <t>ORJ 416 Náhrada škody (OŠKS)</t>
  </si>
  <si>
    <t>CELKEM: 311.0061</t>
  </si>
  <si>
    <t>ORJ 018 Náhrady škody-záchytka (MP)</t>
  </si>
  <si>
    <t xml:space="preserve">CELKEM: 311.0062 </t>
  </si>
  <si>
    <t>ORJ 019 Náhrada škody (OO)</t>
  </si>
  <si>
    <t>ORJ 019 Odprodej majetku města (OO)</t>
  </si>
  <si>
    <t>ORJ 035 Náhrady ŽP (ŽP)</t>
  </si>
  <si>
    <t>CELKEM: 311.0063</t>
  </si>
  <si>
    <t>ORJ 120 Věcná břemena (OSM)</t>
  </si>
  <si>
    <t>CELKEM: 311.0064</t>
  </si>
  <si>
    <t>ORJ 139 Náhrada škody (OSM)</t>
  </si>
  <si>
    <t>ORJ 139 Vyúčtování služeb (OSM)</t>
  </si>
  <si>
    <t>ORJ 313 Náhrada škody (OSA, OPA)</t>
  </si>
  <si>
    <t>CELKEM: 311.0069</t>
  </si>
  <si>
    <t>ORJ 019 Ostatní příjmy (OO)</t>
  </si>
  <si>
    <t xml:space="preserve">CELKEM: 311.0079 </t>
  </si>
  <si>
    <t>ORJ 139 Internet Straník (OSM)</t>
  </si>
  <si>
    <t>CELKEM: 311.0073</t>
  </si>
  <si>
    <t xml:space="preserve">ORJ 120 Prodej pozemku    </t>
  </si>
  <si>
    <t>CELKEM: 311.0800</t>
  </si>
  <si>
    <t>ORJ 120 Prodej pozemku (OSM)</t>
  </si>
  <si>
    <t>CELKEM: 311.0802</t>
  </si>
  <si>
    <r>
      <t xml:space="preserve">CELKEM 311 </t>
    </r>
    <r>
      <rPr>
        <sz val="10"/>
        <rFont val="Arial CE"/>
      </rPr>
      <t>(příjmový účet+účet DPH)</t>
    </r>
  </si>
  <si>
    <t>ORJ 037 Nájmy bytů-úsek 1 (OB) do12/22</t>
  </si>
  <si>
    <t>817</t>
  </si>
  <si>
    <t>ORJ 037 Přeplatky úsek 1</t>
  </si>
  <si>
    <t>824</t>
  </si>
  <si>
    <t>ORJ 037 Nedoplatky úsek 1</t>
  </si>
  <si>
    <t>825</t>
  </si>
  <si>
    <t>CELKEM: 311.0001</t>
  </si>
  <si>
    <t>ORJ 037 Nájmy bytů-úsek 2 (OB) do 12/22</t>
  </si>
  <si>
    <t>818</t>
  </si>
  <si>
    <t>ORJ 037 Přeplatky úsek 2</t>
  </si>
  <si>
    <t>826</t>
  </si>
  <si>
    <t>ORJ 037 Nedoplatky úsek 2</t>
  </si>
  <si>
    <t>827</t>
  </si>
  <si>
    <t>CELKEM: 311.0002</t>
  </si>
  <si>
    <t xml:space="preserve">ORJ 037 Pohledávky za prod.byty (OB) </t>
  </si>
  <si>
    <t>816</t>
  </si>
  <si>
    <t>CELKEM: 311.0004</t>
  </si>
  <si>
    <t>ORJ 037 Pojistné náhrady (OB)</t>
  </si>
  <si>
    <t>809</t>
  </si>
  <si>
    <t>CELKEM: 311.0005</t>
  </si>
  <si>
    <t xml:space="preserve">ORJ 037 Nájmy bytů-úsek 1 (OB) </t>
  </si>
  <si>
    <t>821</t>
  </si>
  <si>
    <t>CELKEM: 311.0013</t>
  </si>
  <si>
    <t xml:space="preserve">ORJ 037 Nájmy bytů-úsek 2 (OB) </t>
  </si>
  <si>
    <t>822</t>
  </si>
  <si>
    <t>CELKEM: 311.0014</t>
  </si>
  <si>
    <t xml:space="preserve">ORJ 037 Nájmy NP (OB) </t>
  </si>
  <si>
    <t>820</t>
  </si>
  <si>
    <t>CELKEM: 311.0015</t>
  </si>
  <si>
    <t>ORJ 037 Náklady řízení (OB)</t>
  </si>
  <si>
    <t>803</t>
  </si>
  <si>
    <t>Celkem: 311.0016</t>
  </si>
  <si>
    <t>ORJ 037 Náhrady nákladů (OB)</t>
  </si>
  <si>
    <t>808</t>
  </si>
  <si>
    <t>Celkem: 311.0017</t>
  </si>
  <si>
    <t>ORJ 037 Nájmy nebytových prostor-  (OB) do 12/22</t>
  </si>
  <si>
    <t>819</t>
  </si>
  <si>
    <t>ORJ 037 Přeplatky NP</t>
  </si>
  <si>
    <t>828</t>
  </si>
  <si>
    <t>ORJ 037 Nedopaltky NP</t>
  </si>
  <si>
    <t>829</t>
  </si>
  <si>
    <t>CELKEM: 311.0500</t>
  </si>
  <si>
    <t>ORJ 037 Poplatky z prodlení  (OB)</t>
  </si>
  <si>
    <t>806</t>
  </si>
  <si>
    <t>815</t>
  </si>
  <si>
    <t>CELKEM: 311.0601</t>
  </si>
  <si>
    <t xml:space="preserve">ORJ 037 Nebytové prostory-sankce (OB) </t>
  </si>
  <si>
    <t>805</t>
  </si>
  <si>
    <t>CELKEM: 311.0604</t>
  </si>
  <si>
    <t xml:space="preserve">ORJ 037 Právní vymáhání faktur vydaných z BPM (OB) </t>
  </si>
  <si>
    <t>804</t>
  </si>
  <si>
    <t>Celkem: 311.0606</t>
  </si>
  <si>
    <t>ORJ 037 Smluvní pokuty dodavatel (OB)</t>
  </si>
  <si>
    <t>807</t>
  </si>
  <si>
    <t>CELKEM: 311.0605</t>
  </si>
  <si>
    <r>
      <t>Celkem 311</t>
    </r>
    <r>
      <rPr>
        <sz val="11"/>
        <rFont val="Arial"/>
      </rPr>
      <t xml:space="preserve"> </t>
    </r>
    <r>
      <rPr>
        <sz val="10"/>
        <rFont val="Arial"/>
      </rPr>
      <t xml:space="preserve">(účet bytového odboru) </t>
    </r>
  </si>
  <si>
    <t>CELKEM 311</t>
  </si>
  <si>
    <t>Dobropisy</t>
  </si>
  <si>
    <t>Nedaňové příjmy</t>
  </si>
  <si>
    <t>Příjmy DPH</t>
  </si>
  <si>
    <t>Příjmy OB</t>
  </si>
  <si>
    <t>Kapitálové příjmy</t>
  </si>
  <si>
    <t>nájmy</t>
  </si>
  <si>
    <t>náhrady a příspěvky</t>
  </si>
  <si>
    <t>služby</t>
  </si>
  <si>
    <t>bytový odbor</t>
  </si>
  <si>
    <t>ostatní (služby a popl.)</t>
  </si>
  <si>
    <t>prodej pozemku</t>
  </si>
  <si>
    <t>dobropisy</t>
  </si>
  <si>
    <t>Vypracovala: Bc. Kašubová Lenka</t>
  </si>
  <si>
    <t>pohledávek a závazků ke dni 31. 12. 2023</t>
  </si>
  <si>
    <r>
      <rPr>
        <b/>
        <sz val="16"/>
        <rFont val="Arial"/>
      </rPr>
      <t>Účet 315.xxxx  Jiné pohledávky z hlavní činnosti</t>
    </r>
    <r>
      <rPr>
        <b/>
        <sz val="11"/>
        <rFont val="Arial"/>
      </rPr>
      <t xml:space="preserve"> </t>
    </r>
  </si>
  <si>
    <t>ÚČETNÍ  STAV</t>
  </si>
  <si>
    <t>ORJ 029 ProSenior ORG 0390 (pečovatelská sl.)</t>
  </si>
  <si>
    <t>ORJ 029 ProSenior ORG 1393 (odlehč.sl.Pohoda)</t>
  </si>
  <si>
    <t>CELKEM: 315.0011</t>
  </si>
  <si>
    <t>315.0033 Místní poplatky</t>
  </si>
  <si>
    <t>ORJ 009 ORG 7034 Zábor veř.prostranství (OŽÚ)</t>
  </si>
  <si>
    <t>ORJ 110 ORG 7064 Vyhrazené parkování (OSM)</t>
  </si>
  <si>
    <t>ORJ 110 ORG 7066 Zábor veř.prostranství (OSM)</t>
  </si>
  <si>
    <t>ORJ 110 ORG 7098 Překopy (OSM)</t>
  </si>
  <si>
    <t>ORJ 741 Komunální odpad (OF)</t>
  </si>
  <si>
    <t>CELKEM : účet 315.0033</t>
  </si>
  <si>
    <t>315.0034 Místní poplatky</t>
  </si>
  <si>
    <t>ORJ 035 ORG 7054 Zábor zeleně (OŽP)</t>
  </si>
  <si>
    <t>ORJ 741 Poplatek ze psů (OF)</t>
  </si>
  <si>
    <t>CELKEM : účet 315.0034</t>
  </si>
  <si>
    <t>315.0035 Správní poplatky</t>
  </si>
  <si>
    <t>ORJ 035 ORG 7053 Vodní hospodářství (OŽP)</t>
  </si>
  <si>
    <t>ORJ 040 ORG 7041 SP Stavební úřad</t>
  </si>
  <si>
    <t>ORJ 139 ORG 7065 Zábory (OSM)</t>
  </si>
  <si>
    <t>CELKEM : účet 315.0035</t>
  </si>
  <si>
    <t>ORJ 210 Sankce zvl. užívání MK</t>
  </si>
  <si>
    <t>ORJ 210 NŘ pokuty doprava SH</t>
  </si>
  <si>
    <t>ORJ 210 Pokuty doprava SH</t>
  </si>
  <si>
    <t>mezisoučet ORJ 210</t>
  </si>
  <si>
    <t>ORJ 313 Přestupky dopravní</t>
  </si>
  <si>
    <t>ORJ 313 Pokuty-dopr.přestupky-převod z OkÚ</t>
  </si>
  <si>
    <t>ORJ 313 BP - Delikty dopravní</t>
  </si>
  <si>
    <t>ORJ 313 NŘ přestupky dopravní</t>
  </si>
  <si>
    <t>ORJ 313 Zákonné pojištění-převod z OkÚ</t>
  </si>
  <si>
    <t>ORJ 313 ORG 0997 Výzvy - parkování</t>
  </si>
  <si>
    <t>mezisoučet ORJ 313</t>
  </si>
  <si>
    <t>CELKEM: 315.0041</t>
  </si>
  <si>
    <t>ORJ 009 NŘ živnostenský úřad</t>
  </si>
  <si>
    <t>ORJ 009 Pokuty ŽÚ - státní rozpočet</t>
  </si>
  <si>
    <t>ORJ 009 Pokuty Živnostenský úřad</t>
  </si>
  <si>
    <t>CELKEM: 315.0042</t>
  </si>
  <si>
    <t>ORJ 040 Pokuty Stavební úřad</t>
  </si>
  <si>
    <t>ORJ 040 Náklady řízení Stavební úřad</t>
  </si>
  <si>
    <t>CELKEM: 315.0043</t>
  </si>
  <si>
    <t>ORJ 313 BP Delikty občanské</t>
  </si>
  <si>
    <t>ORJ 313 Přestupky občanské</t>
  </si>
  <si>
    <t>ORJ 313 NŘ přestupky občanské</t>
  </si>
  <si>
    <t>ORJ 313 Pořádkové pokuty občanské</t>
  </si>
  <si>
    <t>CELKEM: 315.0044</t>
  </si>
  <si>
    <t>ORJ 018 Pokuty bloky Městské policie</t>
  </si>
  <si>
    <t>ORJ 018 Pokuty MP na místě nezaplac.</t>
  </si>
  <si>
    <t>CELKEM: 315.0045</t>
  </si>
  <si>
    <t>ORJ 035 NŘ - život. prostředí</t>
  </si>
  <si>
    <t>ORJ 035 Pokuty životní prostředí</t>
  </si>
  <si>
    <t>CELKEM: 315.0046</t>
  </si>
  <si>
    <t>ORJ 528 Příspěvek na nákup mot. Vozidla</t>
  </si>
  <si>
    <t>CELKEM: 315.0051</t>
  </si>
  <si>
    <t>ORJ 528 Přísp. na úpravu bytu</t>
  </si>
  <si>
    <t>ORJ 528 Přísp. na nákup zvl. pomůcky</t>
  </si>
  <si>
    <t>CELKEM: 315.0052</t>
  </si>
  <si>
    <t>ORJ 528 Přeplatek sociálních dávek</t>
  </si>
  <si>
    <t>CELKEM: 315.0054</t>
  </si>
  <si>
    <t>ORJ 035 Malé zdroje ovzduší (OŽP)</t>
  </si>
  <si>
    <t>CELKEM: účet 315.0056</t>
  </si>
  <si>
    <t>ORJ 741 Exekuční náklady</t>
  </si>
  <si>
    <t>CELKEM: 315.0060</t>
  </si>
  <si>
    <t>ORJ 741 Náklady soudního řízení</t>
  </si>
  <si>
    <t>CELKEM: 315.0064</t>
  </si>
  <si>
    <t>ORJ 528 Sociální pohřby</t>
  </si>
  <si>
    <t>CELKEM: 315.0073</t>
  </si>
  <si>
    <t>ORJ 528 Bezúročné půjčky</t>
  </si>
  <si>
    <t>CELKEM: 315.0081</t>
  </si>
  <si>
    <t>ORJ 210 Pokuty vážení</t>
  </si>
  <si>
    <t>CELKEM: 315.0141</t>
  </si>
  <si>
    <r>
      <t>CELKEM 315</t>
    </r>
    <r>
      <rPr>
        <sz val="10"/>
        <rFont val="Arial CE"/>
      </rPr>
      <t xml:space="preserve"> (příjmový účet)</t>
    </r>
  </si>
  <si>
    <t>ORJ 313 ORG 0906 Pokuty-radar Revoluční (OPA)</t>
  </si>
  <si>
    <t>CELKEM: 315.0166</t>
  </si>
  <si>
    <t>ORJ 313 ORG 0907 Pokuty-radar-správní řízení (OPA)</t>
  </si>
  <si>
    <t>CELKEM: 315.0167</t>
  </si>
  <si>
    <t>ORJ 313 ORG 0908 NŘ-radar-správní řízení (OPA)</t>
  </si>
  <si>
    <t>CELKEM: 315.0168</t>
  </si>
  <si>
    <t>ORJ 313 ORG 0606 Pokuty-radar Palackého (OPA)</t>
  </si>
  <si>
    <t>CELKEM: 315.0169</t>
  </si>
  <si>
    <r>
      <t xml:space="preserve">Celkem 315 </t>
    </r>
    <r>
      <rPr>
        <sz val="10"/>
        <rFont val="Arial"/>
      </rPr>
      <t>(účet Radarové měření)</t>
    </r>
  </si>
  <si>
    <t xml:space="preserve"> </t>
  </si>
  <si>
    <t>Celkem: 315.0604</t>
  </si>
  <si>
    <t>Celkem: 315.0607</t>
  </si>
  <si>
    <r>
      <t xml:space="preserve">Celkem 315 </t>
    </r>
    <r>
      <rPr>
        <sz val="10"/>
        <rFont val="Arial"/>
      </rPr>
      <t>(účet bytového odboru)</t>
    </r>
  </si>
  <si>
    <t xml:space="preserve">CELKEM 315 </t>
  </si>
  <si>
    <t>Daňové příjmy</t>
  </si>
  <si>
    <t>Bytový odbor</t>
  </si>
  <si>
    <t>Pokuty Radar</t>
  </si>
  <si>
    <t>Blaža</t>
  </si>
  <si>
    <t>CELKEM 315</t>
  </si>
  <si>
    <t>místní poplatky</t>
  </si>
  <si>
    <t>pokuty</t>
  </si>
  <si>
    <t>sociální dávky</t>
  </si>
  <si>
    <t xml:space="preserve">ostatní </t>
  </si>
  <si>
    <t>radar</t>
  </si>
  <si>
    <t>ORJ 029 ProSenior ORG 1391 (domovinka)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</si>
</sst>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Arial"/>
    </font>
    <font>
      <sz val="10"/>
      <name val="Arial"/>
    </font>
    <font>
      <sz val="11"/>
      <color rgb="FFFA7D00"/>
      <name val="Calibri"/>
      <scheme val="minor"/>
    </font>
    <font>
      <sz val="11"/>
      <color rgb="FF006100"/>
      <name val="Calibri"/>
      <scheme val="minor"/>
    </font>
    <font>
      <sz val="14"/>
      <name val="Arial"/>
    </font>
    <font>
      <b/>
      <sz val="12"/>
      <name val="Arial"/>
    </font>
    <font>
      <sz val="16"/>
      <name val="Arial"/>
    </font>
    <font>
      <b/>
      <sz val="9"/>
      <name val="Arial CE"/>
    </font>
    <font>
      <sz val="9"/>
      <name val="Arial CE"/>
    </font>
    <font>
      <b/>
      <sz val="11"/>
      <name val="Arial CE"/>
    </font>
    <font>
      <sz val="9"/>
      <name val="Arial"/>
    </font>
    <font>
      <b/>
      <sz val="9"/>
      <name val="Arial"/>
    </font>
    <font>
      <b/>
      <sz val="10"/>
      <color theme="1"/>
      <name val="Arial"/>
    </font>
    <font>
      <b/>
      <sz val="11"/>
      <name val="Arial"/>
    </font>
    <font>
      <b/>
      <sz val="12"/>
      <name val="Arial CE"/>
    </font>
    <font>
      <b/>
      <sz val="10"/>
      <name val="Arial"/>
    </font>
    <font>
      <b/>
      <sz val="10"/>
      <name val="Arial CE"/>
    </font>
    <font>
      <sz val="10"/>
      <color theme="1"/>
      <name val="Arial"/>
    </font>
    <font>
      <b/>
      <sz val="16"/>
      <name val="Arial"/>
    </font>
    <font>
      <sz val="10"/>
      <name val="Arial CE"/>
    </font>
    <font>
      <sz val="11"/>
      <name val="Arial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theme="0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0" tint="-0.24994659260841701"/>
        <bgColor theme="0" tint="-0.24994659260841701"/>
      </patternFill>
    </fill>
    <fill>
      <patternFill patternType="solid">
        <fgColor rgb="FFDDDDDD"/>
        <bgColor rgb="FFDDDDDD"/>
      </patternFill>
    </fill>
    <fill>
      <patternFill patternType="solid">
        <fgColor indexed="22"/>
        <bgColor indexed="22"/>
      </patternFill>
    </fill>
  </fills>
  <borders count="61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17" fillId="0" borderId="0"/>
    <xf numFmtId="0" fontId="2" fillId="0" borderId="1"/>
    <xf numFmtId="0" fontId="3" fillId="2" borderId="0"/>
  </cellStyleXfs>
  <cellXfs count="303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/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 wrapText="1"/>
    </xf>
    <xf numFmtId="4" fontId="8" fillId="3" borderId="9" xfId="0" applyNumberFormat="1" applyFont="1" applyFill="1" applyBorder="1" applyAlignment="1">
      <alignment horizontal="right" vertical="center" wrapText="1"/>
    </xf>
    <xf numFmtId="4" fontId="8" fillId="3" borderId="10" xfId="0" applyNumberFormat="1" applyFont="1" applyFill="1" applyBorder="1" applyAlignment="1">
      <alignment horizontal="righ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 wrapText="1"/>
    </xf>
    <xf numFmtId="4" fontId="7" fillId="3" borderId="12" xfId="0" applyNumberFormat="1" applyFont="1" applyFill="1" applyBorder="1" applyAlignment="1">
      <alignment horizontal="right" vertical="center" wrapText="1"/>
    </xf>
    <xf numFmtId="4" fontId="7" fillId="3" borderId="13" xfId="0" applyNumberFormat="1" applyFont="1" applyFill="1" applyBorder="1" applyAlignment="1">
      <alignment horizontal="right" vertical="center"/>
    </xf>
    <xf numFmtId="0" fontId="8" fillId="3" borderId="14" xfId="1" applyNumberFormat="1" applyFont="1" applyFill="1" applyBorder="1" applyAlignment="1">
      <alignment horizontal="left"/>
    </xf>
    <xf numFmtId="0" fontId="8" fillId="3" borderId="15" xfId="1" applyNumberFormat="1" applyFont="1" applyFill="1" applyBorder="1" applyAlignment="1">
      <alignment horizontal="center"/>
    </xf>
    <xf numFmtId="4" fontId="8" fillId="3" borderId="15" xfId="1" applyNumberFormat="1" applyFont="1" applyFill="1" applyBorder="1" applyAlignment="1">
      <alignment horizontal="right"/>
    </xf>
    <xf numFmtId="4" fontId="8" fillId="3" borderId="16" xfId="1" applyNumberFormat="1" applyFont="1" applyFill="1" applyBorder="1" applyAlignment="1">
      <alignment horizontal="right"/>
    </xf>
    <xf numFmtId="0" fontId="8" fillId="3" borderId="17" xfId="1" applyNumberFormat="1" applyFont="1" applyFill="1" applyBorder="1" applyAlignment="1">
      <alignment horizontal="left"/>
    </xf>
    <xf numFmtId="0" fontId="8" fillId="3" borderId="18" xfId="1" applyNumberFormat="1" applyFont="1" applyFill="1" applyBorder="1" applyAlignment="1">
      <alignment horizontal="center"/>
    </xf>
    <xf numFmtId="4" fontId="8" fillId="3" borderId="18" xfId="1" applyNumberFormat="1" applyFont="1" applyFill="1" applyBorder="1" applyAlignment="1">
      <alignment horizontal="right"/>
    </xf>
    <xf numFmtId="4" fontId="8" fillId="3" borderId="19" xfId="1" applyNumberFormat="1" applyFont="1" applyFill="1" applyBorder="1" applyAlignment="1">
      <alignment horizontal="right"/>
    </xf>
    <xf numFmtId="4" fontId="8" fillId="3" borderId="20" xfId="1" applyNumberFormat="1" applyFont="1" applyFill="1" applyBorder="1" applyAlignment="1">
      <alignment horizontal="right"/>
    </xf>
    <xf numFmtId="0" fontId="7" fillId="3" borderId="21" xfId="1" applyNumberFormat="1" applyFont="1" applyFill="1" applyBorder="1"/>
    <xf numFmtId="0" fontId="7" fillId="3" borderId="22" xfId="1" applyNumberFormat="1" applyFont="1" applyFill="1" applyBorder="1"/>
    <xf numFmtId="4" fontId="7" fillId="3" borderId="23" xfId="1" applyNumberFormat="1" applyFont="1" applyFill="1" applyBorder="1" applyAlignment="1">
      <alignment horizontal="right"/>
    </xf>
    <xf numFmtId="4" fontId="7" fillId="3" borderId="22" xfId="1" applyNumberFormat="1" applyFont="1" applyFill="1" applyBorder="1" applyAlignment="1">
      <alignment horizontal="right"/>
    </xf>
    <xf numFmtId="4" fontId="7" fillId="3" borderId="24" xfId="1" applyNumberFormat="1" applyFont="1" applyFill="1" applyBorder="1" applyAlignment="1">
      <alignment horizontal="right"/>
    </xf>
    <xf numFmtId="4" fontId="0" fillId="0" borderId="0" xfId="0" applyNumberFormat="1"/>
    <xf numFmtId="0" fontId="8" fillId="3" borderId="14" xfId="2" applyFont="1" applyFill="1" applyBorder="1" applyAlignment="1">
      <alignment horizontal="left"/>
    </xf>
    <xf numFmtId="0" fontId="8" fillId="3" borderId="15" xfId="2" applyFont="1" applyFill="1" applyBorder="1" applyAlignment="1">
      <alignment horizontal="center"/>
    </xf>
    <xf numFmtId="4" fontId="8" fillId="3" borderId="15" xfId="2" applyNumberFormat="1" applyFont="1" applyFill="1" applyBorder="1" applyAlignment="1">
      <alignment horizontal="right"/>
    </xf>
    <xf numFmtId="4" fontId="8" fillId="3" borderId="16" xfId="2" applyNumberFormat="1" applyFont="1" applyFill="1" applyBorder="1" applyAlignment="1">
      <alignment horizontal="right"/>
    </xf>
    <xf numFmtId="0" fontId="7" fillId="3" borderId="21" xfId="2" applyFont="1" applyFill="1" applyBorder="1"/>
    <xf numFmtId="0" fontId="7" fillId="3" borderId="22" xfId="2" applyFont="1" applyFill="1" applyBorder="1"/>
    <xf numFmtId="4" fontId="7" fillId="3" borderId="23" xfId="2" applyNumberFormat="1" applyFont="1" applyFill="1" applyBorder="1" applyAlignment="1">
      <alignment horizontal="right"/>
    </xf>
    <xf numFmtId="4" fontId="7" fillId="3" borderId="22" xfId="2" applyNumberFormat="1" applyFont="1" applyFill="1" applyBorder="1" applyAlignment="1">
      <alignment horizontal="right"/>
    </xf>
    <xf numFmtId="4" fontId="7" fillId="3" borderId="24" xfId="2" applyNumberFormat="1" applyFont="1" applyFill="1" applyBorder="1" applyAlignment="1">
      <alignment horizontal="right"/>
    </xf>
    <xf numFmtId="0" fontId="8" fillId="3" borderId="25" xfId="1" applyNumberFormat="1" applyFont="1" applyFill="1" applyBorder="1" applyAlignment="1">
      <alignment horizontal="left"/>
    </xf>
    <xf numFmtId="4" fontId="8" fillId="3" borderId="26" xfId="1" applyNumberFormat="1" applyFont="1" applyFill="1" applyBorder="1" applyAlignment="1">
      <alignment horizontal="right"/>
    </xf>
    <xf numFmtId="0" fontId="7" fillId="3" borderId="21" xfId="1" applyNumberFormat="1" applyFont="1" applyFill="1" applyBorder="1" applyAlignment="1">
      <alignment horizontal="left"/>
    </xf>
    <xf numFmtId="0" fontId="7" fillId="3" borderId="27" xfId="1" applyNumberFormat="1" applyFont="1" applyFill="1" applyBorder="1" applyAlignment="1">
      <alignment horizontal="left"/>
    </xf>
    <xf numFmtId="4" fontId="7" fillId="3" borderId="28" xfId="1" applyNumberFormat="1" applyFont="1" applyFill="1" applyBorder="1" applyAlignment="1">
      <alignment horizontal="right"/>
    </xf>
    <xf numFmtId="0" fontId="8" fillId="3" borderId="29" xfId="1" applyNumberFormat="1" applyFont="1" applyFill="1" applyBorder="1" applyAlignment="1">
      <alignment horizontal="left"/>
    </xf>
    <xf numFmtId="0" fontId="8" fillId="3" borderId="30" xfId="1" applyNumberFormat="1" applyFont="1" applyFill="1" applyBorder="1" applyAlignment="1">
      <alignment horizontal="left"/>
    </xf>
    <xf numFmtId="0" fontId="8" fillId="3" borderId="31" xfId="1" applyNumberFormat="1" applyFont="1" applyFill="1" applyBorder="1" applyAlignment="1">
      <alignment horizontal="center"/>
    </xf>
    <xf numFmtId="0" fontId="8" fillId="3" borderId="32" xfId="1" applyNumberFormat="1" applyFont="1" applyFill="1" applyBorder="1" applyAlignment="1">
      <alignment horizontal="left"/>
    </xf>
    <xf numFmtId="4" fontId="7" fillId="3" borderId="27" xfId="1" applyNumberFormat="1" applyFont="1" applyFill="1" applyBorder="1" applyAlignment="1">
      <alignment horizontal="right"/>
    </xf>
    <xf numFmtId="0" fontId="8" fillId="3" borderId="29" xfId="0" applyFont="1" applyFill="1" applyBorder="1" applyAlignment="1">
      <alignment horizontal="left"/>
    </xf>
    <xf numFmtId="0" fontId="8" fillId="3" borderId="18" xfId="0" applyFont="1" applyFill="1" applyBorder="1" applyAlignment="1">
      <alignment horizontal="center"/>
    </xf>
    <xf numFmtId="4" fontId="8" fillId="3" borderId="18" xfId="0" applyNumberFormat="1" applyFont="1" applyFill="1" applyBorder="1" applyAlignment="1">
      <alignment horizontal="right"/>
    </xf>
    <xf numFmtId="4" fontId="8" fillId="3" borderId="33" xfId="0" applyNumberFormat="1" applyFont="1" applyFill="1" applyBorder="1" applyAlignment="1">
      <alignment horizontal="right"/>
    </xf>
    <xf numFmtId="0" fontId="7" fillId="3" borderId="21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4" fontId="7" fillId="3" borderId="22" xfId="0" applyNumberFormat="1" applyFont="1" applyFill="1" applyBorder="1" applyAlignment="1">
      <alignment horizontal="right"/>
    </xf>
    <xf numFmtId="4" fontId="7" fillId="3" borderId="28" xfId="0" applyNumberFormat="1" applyFont="1" applyFill="1" applyBorder="1" applyAlignment="1">
      <alignment horizontal="right"/>
    </xf>
    <xf numFmtId="0" fontId="8" fillId="3" borderId="14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center"/>
    </xf>
    <xf numFmtId="4" fontId="8" fillId="3" borderId="15" xfId="0" applyNumberFormat="1" applyFont="1" applyFill="1" applyBorder="1" applyAlignment="1">
      <alignment horizontal="right"/>
    </xf>
    <xf numFmtId="4" fontId="8" fillId="3" borderId="16" xfId="0" applyNumberFormat="1" applyFont="1" applyFill="1" applyBorder="1" applyAlignment="1">
      <alignment horizontal="right"/>
    </xf>
    <xf numFmtId="0" fontId="8" fillId="3" borderId="34" xfId="0" applyFont="1" applyFill="1" applyBorder="1"/>
    <xf numFmtId="0" fontId="8" fillId="3" borderId="26" xfId="0" applyFont="1" applyFill="1" applyBorder="1" applyAlignment="1">
      <alignment horizontal="center"/>
    </xf>
    <xf numFmtId="4" fontId="8" fillId="3" borderId="26" xfId="0" applyNumberFormat="1" applyFont="1" applyFill="1" applyBorder="1" applyAlignment="1">
      <alignment horizontal="right"/>
    </xf>
    <xf numFmtId="4" fontId="8" fillId="3" borderId="35" xfId="0" applyNumberFormat="1" applyFont="1" applyFill="1" applyBorder="1" applyAlignment="1">
      <alignment horizontal="right"/>
    </xf>
    <xf numFmtId="4" fontId="8" fillId="3" borderId="36" xfId="0" applyNumberFormat="1" applyFont="1" applyFill="1" applyBorder="1" applyAlignment="1">
      <alignment horizontal="right"/>
    </xf>
    <xf numFmtId="0" fontId="8" fillId="3" borderId="32" xfId="0" applyFont="1" applyFill="1" applyBorder="1"/>
    <xf numFmtId="0" fontId="8" fillId="3" borderId="26" xfId="1" applyNumberFormat="1" applyFont="1" applyFill="1" applyBorder="1" applyAlignment="1">
      <alignment horizontal="center"/>
    </xf>
    <xf numFmtId="4" fontId="8" fillId="3" borderId="35" xfId="1" applyNumberFormat="1" applyFont="1" applyFill="1" applyBorder="1" applyAlignment="1">
      <alignment horizontal="right"/>
    </xf>
    <xf numFmtId="0" fontId="8" fillId="3" borderId="32" xfId="0" applyFont="1" applyFill="1" applyBorder="1" applyAlignment="1">
      <alignment horizontal="left"/>
    </xf>
    <xf numFmtId="4" fontId="8" fillId="3" borderId="37" xfId="0" applyNumberFormat="1" applyFont="1" applyFill="1" applyBorder="1" applyAlignment="1">
      <alignment horizontal="right"/>
    </xf>
    <xf numFmtId="4" fontId="8" fillId="3" borderId="38" xfId="0" applyNumberFormat="1" applyFont="1" applyFill="1" applyBorder="1" applyAlignment="1">
      <alignment horizontal="right"/>
    </xf>
    <xf numFmtId="0" fontId="8" fillId="3" borderId="39" xfId="0" applyFont="1" applyFill="1" applyBorder="1" applyAlignment="1">
      <alignment horizontal="left"/>
    </xf>
    <xf numFmtId="0" fontId="8" fillId="3" borderId="31" xfId="0" applyFont="1" applyFill="1" applyBorder="1" applyAlignment="1">
      <alignment horizontal="center"/>
    </xf>
    <xf numFmtId="4" fontId="8" fillId="3" borderId="31" xfId="0" applyNumberFormat="1" applyFont="1" applyFill="1" applyBorder="1" applyAlignment="1">
      <alignment horizontal="right"/>
    </xf>
    <xf numFmtId="4" fontId="8" fillId="3" borderId="0" xfId="0" applyNumberFormat="1" applyFont="1" applyFill="1" applyAlignment="1">
      <alignment horizontal="right"/>
    </xf>
    <xf numFmtId="0" fontId="8" fillId="3" borderId="17" xfId="0" applyFont="1" applyFill="1" applyBorder="1" applyAlignment="1">
      <alignment horizontal="left"/>
    </xf>
    <xf numFmtId="0" fontId="8" fillId="3" borderId="34" xfId="1" applyNumberFormat="1" applyFont="1" applyFill="1" applyBorder="1"/>
    <xf numFmtId="0" fontId="8" fillId="3" borderId="25" xfId="0" applyFont="1" applyFill="1" applyBorder="1" applyAlignment="1">
      <alignment horizontal="left"/>
    </xf>
    <xf numFmtId="4" fontId="7" fillId="3" borderId="27" xfId="0" applyNumberFormat="1" applyFont="1" applyFill="1" applyBorder="1" applyAlignment="1">
      <alignment horizontal="right"/>
    </xf>
    <xf numFmtId="0" fontId="9" fillId="4" borderId="40" xfId="0" applyFont="1" applyFill="1" applyBorder="1" applyAlignment="1">
      <alignment horizontal="left" vertical="center"/>
    </xf>
    <xf numFmtId="0" fontId="9" fillId="4" borderId="27" xfId="0" applyFont="1" applyFill="1" applyBorder="1" applyAlignment="1">
      <alignment horizontal="left"/>
    </xf>
    <xf numFmtId="4" fontId="9" fillId="4" borderId="41" xfId="0" applyNumberFormat="1" applyFont="1" applyFill="1" applyBorder="1" applyAlignment="1">
      <alignment horizontal="right" vertical="center"/>
    </xf>
    <xf numFmtId="4" fontId="9" fillId="4" borderId="42" xfId="0" applyNumberFormat="1" applyFont="1" applyFill="1" applyBorder="1" applyAlignment="1">
      <alignment horizontal="right" vertical="center"/>
    </xf>
    <xf numFmtId="0" fontId="8" fillId="3" borderId="43" xfId="3" applyFont="1" applyFill="1" applyBorder="1" applyAlignment="1">
      <alignment horizontal="left"/>
    </xf>
    <xf numFmtId="49" fontId="8" fillId="3" borderId="3" xfId="3" applyNumberFormat="1" applyFont="1" applyFill="1" applyBorder="1" applyAlignment="1">
      <alignment horizontal="center"/>
    </xf>
    <xf numFmtId="4" fontId="8" fillId="3" borderId="44" xfId="3" applyNumberFormat="1" applyFont="1" applyFill="1" applyBorder="1" applyAlignment="1">
      <alignment horizontal="right"/>
    </xf>
    <xf numFmtId="4" fontId="8" fillId="3" borderId="3" xfId="3" applyNumberFormat="1" applyFont="1" applyFill="1" applyBorder="1" applyAlignment="1">
      <alignment horizontal="right"/>
    </xf>
    <xf numFmtId="4" fontId="8" fillId="3" borderId="3" xfId="3" applyNumberFormat="1" applyFont="1" applyFill="1" applyBorder="1"/>
    <xf numFmtId="4" fontId="8" fillId="3" borderId="4" xfId="3" applyNumberFormat="1" applyFont="1" applyFill="1" applyBorder="1"/>
    <xf numFmtId="0" fontId="8" fillId="3" borderId="32" xfId="3" applyFont="1" applyFill="1" applyBorder="1" applyAlignment="1">
      <alignment horizontal="left"/>
    </xf>
    <xf numFmtId="49" fontId="8" fillId="3" borderId="15" xfId="3" applyNumberFormat="1" applyFont="1" applyFill="1" applyBorder="1" applyAlignment="1">
      <alignment horizontal="center"/>
    </xf>
    <xf numFmtId="4" fontId="8" fillId="3" borderId="38" xfId="3" applyNumberFormat="1" applyFont="1" applyFill="1" applyBorder="1" applyAlignment="1">
      <alignment horizontal="right"/>
    </xf>
    <xf numFmtId="4" fontId="8" fillId="3" borderId="15" xfId="3" applyNumberFormat="1" applyFont="1" applyFill="1" applyBorder="1" applyAlignment="1">
      <alignment horizontal="right"/>
    </xf>
    <xf numFmtId="4" fontId="8" fillId="3" borderId="15" xfId="3" applyNumberFormat="1" applyFont="1" applyFill="1" applyBorder="1"/>
    <xf numFmtId="4" fontId="8" fillId="3" borderId="16" xfId="3" applyNumberFormat="1" applyFont="1" applyFill="1" applyBorder="1"/>
    <xf numFmtId="0" fontId="8" fillId="3" borderId="39" xfId="3" applyFont="1" applyFill="1" applyBorder="1" applyAlignment="1">
      <alignment horizontal="left"/>
    </xf>
    <xf numFmtId="49" fontId="8" fillId="3" borderId="6" xfId="3" applyNumberFormat="1" applyFont="1" applyFill="1" applyBorder="1" applyAlignment="1">
      <alignment horizontal="center"/>
    </xf>
    <xf numFmtId="4" fontId="8" fillId="3" borderId="45" xfId="3" applyNumberFormat="1" applyFont="1" applyFill="1" applyBorder="1" applyAlignment="1">
      <alignment horizontal="right"/>
    </xf>
    <xf numFmtId="4" fontId="8" fillId="3" borderId="6" xfId="3" applyNumberFormat="1" applyFont="1" applyFill="1" applyBorder="1" applyAlignment="1">
      <alignment horizontal="right"/>
    </xf>
    <xf numFmtId="4" fontId="8" fillId="3" borderId="6" xfId="3" applyNumberFormat="1" applyFont="1" applyFill="1" applyBorder="1"/>
    <xf numFmtId="4" fontId="8" fillId="3" borderId="46" xfId="3" applyNumberFormat="1" applyFont="1" applyFill="1" applyBorder="1"/>
    <xf numFmtId="4" fontId="7" fillId="3" borderId="28" xfId="3" applyNumberFormat="1" applyFont="1" applyFill="1" applyBorder="1"/>
    <xf numFmtId="49" fontId="10" fillId="3" borderId="3" xfId="3" applyNumberFormat="1" applyFont="1" applyFill="1" applyBorder="1" applyAlignment="1">
      <alignment horizontal="center"/>
    </xf>
    <xf numFmtId="4" fontId="10" fillId="3" borderId="44" xfId="3" applyNumberFormat="1" applyFont="1" applyFill="1" applyBorder="1" applyAlignment="1">
      <alignment horizontal="right"/>
    </xf>
    <xf numFmtId="4" fontId="10" fillId="3" borderId="3" xfId="3" applyNumberFormat="1" applyFont="1" applyFill="1" applyBorder="1" applyAlignment="1">
      <alignment horizontal="right"/>
    </xf>
    <xf numFmtId="4" fontId="10" fillId="3" borderId="3" xfId="3" applyNumberFormat="1" applyFont="1" applyFill="1" applyBorder="1"/>
    <xf numFmtId="4" fontId="8" fillId="3" borderId="7" xfId="3" applyNumberFormat="1" applyFont="1" applyFill="1" applyBorder="1"/>
    <xf numFmtId="0" fontId="8" fillId="3" borderId="30" xfId="3" applyFont="1" applyFill="1" applyBorder="1" applyAlignment="1">
      <alignment horizontal="left"/>
    </xf>
    <xf numFmtId="4" fontId="10" fillId="3" borderId="27" xfId="3" applyNumberFormat="1" applyFont="1" applyFill="1" applyBorder="1" applyAlignment="1">
      <alignment horizontal="right"/>
    </xf>
    <xf numFmtId="4" fontId="10" fillId="3" borderId="22" xfId="3" applyNumberFormat="1" applyFont="1" applyFill="1" applyBorder="1" applyAlignment="1">
      <alignment horizontal="right"/>
    </xf>
    <xf numFmtId="4" fontId="10" fillId="3" borderId="22" xfId="3" applyNumberFormat="1" applyFont="1" applyFill="1" applyBorder="1"/>
    <xf numFmtId="4" fontId="8" fillId="3" borderId="28" xfId="3" applyNumberFormat="1" applyFont="1" applyFill="1" applyBorder="1"/>
    <xf numFmtId="49" fontId="10" fillId="3" borderId="31" xfId="3" applyNumberFormat="1" applyFont="1" applyFill="1" applyBorder="1" applyAlignment="1">
      <alignment horizontal="center"/>
    </xf>
    <xf numFmtId="0" fontId="8" fillId="3" borderId="2" xfId="3" applyFont="1" applyFill="1" applyBorder="1" applyAlignment="1">
      <alignment horizontal="left"/>
    </xf>
    <xf numFmtId="4" fontId="8" fillId="3" borderId="27" xfId="3" applyNumberFormat="1" applyFont="1" applyFill="1" applyBorder="1" applyAlignment="1">
      <alignment horizontal="right"/>
    </xf>
    <xf numFmtId="4" fontId="8" fillId="3" borderId="22" xfId="3" applyNumberFormat="1" applyFont="1" applyFill="1" applyBorder="1" applyAlignment="1">
      <alignment horizontal="right"/>
    </xf>
    <xf numFmtId="4" fontId="8" fillId="3" borderId="22" xfId="3" applyNumberFormat="1" applyFont="1" applyFill="1" applyBorder="1"/>
    <xf numFmtId="49" fontId="10" fillId="0" borderId="47" xfId="3" applyNumberFormat="1" applyFont="1" applyFill="1" applyBorder="1" applyAlignment="1">
      <alignment horizontal="left"/>
    </xf>
    <xf numFmtId="49" fontId="10" fillId="0" borderId="22" xfId="3" applyNumberFormat="1" applyFont="1" applyFill="1" applyBorder="1" applyAlignment="1">
      <alignment horizontal="center"/>
    </xf>
    <xf numFmtId="4" fontId="8" fillId="0" borderId="22" xfId="3" applyNumberFormat="1" applyFont="1" applyFill="1" applyBorder="1" applyAlignment="1">
      <alignment horizontal="right"/>
    </xf>
    <xf numFmtId="4" fontId="8" fillId="0" borderId="28" xfId="3" applyNumberFormat="1" applyFont="1" applyFill="1" applyBorder="1" applyAlignment="1">
      <alignment horizontal="right"/>
    </xf>
    <xf numFmtId="4" fontId="7" fillId="0" borderId="27" xfId="0" applyNumberFormat="1" applyFont="1" applyBorder="1" applyAlignment="1">
      <alignment horizontal="right"/>
    </xf>
    <xf numFmtId="4" fontId="7" fillId="0" borderId="22" xfId="0" applyNumberFormat="1" applyFont="1" applyBorder="1" applyAlignment="1">
      <alignment horizontal="right"/>
    </xf>
    <xf numFmtId="4" fontId="7" fillId="0" borderId="28" xfId="0" applyNumberFormat="1" applyFont="1" applyBorder="1" applyAlignment="1">
      <alignment horizontal="right"/>
    </xf>
    <xf numFmtId="4" fontId="12" fillId="0" borderId="0" xfId="0" applyNumberFormat="1" applyFont="1"/>
    <xf numFmtId="49" fontId="10" fillId="0" borderId="30" xfId="3" applyNumberFormat="1" applyFont="1" applyFill="1" applyBorder="1" applyAlignment="1">
      <alignment horizontal="left"/>
    </xf>
    <xf numFmtId="49" fontId="8" fillId="0" borderId="48" xfId="3" applyNumberFormat="1" applyFont="1" applyFill="1" applyBorder="1" applyAlignment="1">
      <alignment horizontal="center"/>
    </xf>
    <xf numFmtId="4" fontId="8" fillId="0" borderId="31" xfId="3" applyNumberFormat="1" applyFont="1" applyFill="1" applyBorder="1" applyAlignment="1">
      <alignment horizontal="right"/>
    </xf>
    <xf numFmtId="4" fontId="8" fillId="0" borderId="46" xfId="3" applyNumberFormat="1" applyFont="1" applyFill="1" applyBorder="1"/>
    <xf numFmtId="0" fontId="8" fillId="3" borderId="29" xfId="3" applyFont="1" applyFill="1" applyBorder="1" applyAlignment="1">
      <alignment horizontal="left"/>
    </xf>
    <xf numFmtId="49" fontId="10" fillId="3" borderId="18" xfId="3" applyNumberFormat="1" applyFont="1" applyFill="1" applyBorder="1" applyAlignment="1">
      <alignment horizontal="center"/>
    </xf>
    <xf numFmtId="4" fontId="10" fillId="3" borderId="18" xfId="3" applyNumberFormat="1" applyFont="1" applyFill="1" applyBorder="1" applyAlignment="1">
      <alignment horizontal="right"/>
    </xf>
    <xf numFmtId="4" fontId="10" fillId="3" borderId="18" xfId="3" applyNumberFormat="1" applyFont="1" applyFill="1" applyBorder="1"/>
    <xf numFmtId="4" fontId="8" fillId="3" borderId="33" xfId="3" applyNumberFormat="1" applyFont="1" applyFill="1" applyBorder="1"/>
    <xf numFmtId="0" fontId="8" fillId="3" borderId="14" xfId="3" applyFont="1" applyFill="1" applyBorder="1" applyAlignment="1">
      <alignment horizontal="left"/>
    </xf>
    <xf numFmtId="49" fontId="10" fillId="3" borderId="15" xfId="3" applyNumberFormat="1" applyFont="1" applyFill="1" applyBorder="1" applyAlignment="1">
      <alignment horizontal="center"/>
    </xf>
    <xf numFmtId="4" fontId="10" fillId="3" borderId="15" xfId="3" applyNumberFormat="1" applyFont="1" applyFill="1" applyBorder="1" applyAlignment="1">
      <alignment horizontal="right"/>
    </xf>
    <xf numFmtId="4" fontId="10" fillId="3" borderId="15" xfId="3" applyNumberFormat="1" applyFont="1" applyFill="1" applyBorder="1"/>
    <xf numFmtId="0" fontId="8" fillId="3" borderId="25" xfId="3" applyFont="1" applyFill="1" applyBorder="1" applyAlignment="1">
      <alignment horizontal="left"/>
    </xf>
    <xf numFmtId="49" fontId="10" fillId="3" borderId="26" xfId="3" applyNumberFormat="1" applyFont="1" applyFill="1" applyBorder="1" applyAlignment="1">
      <alignment horizontal="center"/>
    </xf>
    <xf numFmtId="4" fontId="10" fillId="3" borderId="26" xfId="3" applyNumberFormat="1" applyFont="1" applyFill="1" applyBorder="1" applyAlignment="1">
      <alignment horizontal="right"/>
    </xf>
    <xf numFmtId="4" fontId="10" fillId="3" borderId="26" xfId="3" applyNumberFormat="1" applyFont="1" applyFill="1" applyBorder="1"/>
    <xf numFmtId="4" fontId="8" fillId="3" borderId="35" xfId="3" applyNumberFormat="1" applyFont="1" applyFill="1" applyBorder="1"/>
    <xf numFmtId="0" fontId="8" fillId="3" borderId="11" xfId="3" applyFont="1" applyFill="1" applyBorder="1" applyAlignment="1">
      <alignment horizontal="left"/>
    </xf>
    <xf numFmtId="49" fontId="10" fillId="3" borderId="12" xfId="3" applyNumberFormat="1" applyFont="1" applyFill="1" applyBorder="1" applyAlignment="1">
      <alignment horizontal="center"/>
    </xf>
    <xf numFmtId="4" fontId="10" fillId="3" borderId="49" xfId="3" applyNumberFormat="1" applyFont="1" applyFill="1" applyBorder="1" applyAlignment="1">
      <alignment horizontal="right"/>
    </xf>
    <xf numFmtId="4" fontId="10" fillId="3" borderId="12" xfId="3" applyNumberFormat="1" applyFont="1" applyFill="1" applyBorder="1" applyAlignment="1">
      <alignment horizontal="right"/>
    </xf>
    <xf numFmtId="4" fontId="10" fillId="3" borderId="12" xfId="3" applyNumberFormat="1" applyFont="1" applyFill="1" applyBorder="1"/>
    <xf numFmtId="4" fontId="8" fillId="3" borderId="13" xfId="3" applyNumberFormat="1" applyFont="1" applyFill="1" applyBorder="1"/>
    <xf numFmtId="4" fontId="10" fillId="3" borderId="50" xfId="3" applyNumberFormat="1" applyFont="1" applyFill="1" applyBorder="1" applyAlignment="1">
      <alignment horizontal="right"/>
    </xf>
    <xf numFmtId="49" fontId="8" fillId="0" borderId="51" xfId="3" applyNumberFormat="1" applyFont="1" applyFill="1" applyBorder="1" applyAlignment="1">
      <alignment horizontal="center"/>
    </xf>
    <xf numFmtId="4" fontId="8" fillId="0" borderId="26" xfId="3" applyNumberFormat="1" applyFont="1" applyFill="1" applyBorder="1" applyAlignment="1">
      <alignment horizontal="right"/>
    </xf>
    <xf numFmtId="4" fontId="8" fillId="0" borderId="35" xfId="3" applyNumberFormat="1" applyFont="1" applyFill="1" applyBorder="1"/>
    <xf numFmtId="4" fontId="13" fillId="4" borderId="27" xfId="1" applyNumberFormat="1" applyFont="1" applyFill="1" applyBorder="1"/>
    <xf numFmtId="4" fontId="13" fillId="4" borderId="24" xfId="1" applyNumberFormat="1" applyFont="1" applyFill="1" applyBorder="1"/>
    <xf numFmtId="4" fontId="14" fillId="5" borderId="52" xfId="0" applyNumberFormat="1" applyFont="1" applyFill="1" applyBorder="1" applyAlignment="1">
      <alignment horizontal="right"/>
    </xf>
    <xf numFmtId="0" fontId="0" fillId="0" borderId="53" xfId="0" applyBorder="1"/>
    <xf numFmtId="0" fontId="0" fillId="0" borderId="9" xfId="0" applyBorder="1"/>
    <xf numFmtId="4" fontId="0" fillId="0" borderId="54" xfId="0" applyNumberFormat="1" applyBorder="1"/>
    <xf numFmtId="0" fontId="0" fillId="3" borderId="17" xfId="0" applyFill="1" applyBorder="1"/>
    <xf numFmtId="0" fontId="0" fillId="3" borderId="18" xfId="0" applyFill="1" applyBorder="1"/>
    <xf numFmtId="4" fontId="0" fillId="3" borderId="33" xfId="0" applyNumberFormat="1" applyFill="1" applyBorder="1"/>
    <xf numFmtId="0" fontId="1" fillId="3" borderId="32" xfId="0" applyFont="1" applyFill="1" applyBorder="1"/>
    <xf numFmtId="0" fontId="1" fillId="3" borderId="15" xfId="0" applyFont="1" applyFill="1" applyBorder="1"/>
    <xf numFmtId="4" fontId="0" fillId="3" borderId="16" xfId="0" applyNumberFormat="1" applyFill="1" applyBorder="1"/>
    <xf numFmtId="0" fontId="0" fillId="3" borderId="15" xfId="0" applyFill="1" applyBorder="1"/>
    <xf numFmtId="0" fontId="1" fillId="3" borderId="39" xfId="0" applyFont="1" applyFill="1" applyBorder="1"/>
    <xf numFmtId="0" fontId="1" fillId="3" borderId="6" xfId="0" applyFont="1" applyFill="1" applyBorder="1"/>
    <xf numFmtId="4" fontId="0" fillId="3" borderId="46" xfId="0" applyNumberFormat="1" applyFill="1" applyBorder="1"/>
    <xf numFmtId="0" fontId="13" fillId="3" borderId="21" xfId="0" applyFont="1" applyFill="1" applyBorder="1"/>
    <xf numFmtId="0" fontId="13" fillId="3" borderId="55" xfId="0" applyFont="1" applyFill="1" applyBorder="1"/>
    <xf numFmtId="4" fontId="13" fillId="3" borderId="28" xfId="0" applyNumberFormat="1" applyFont="1" applyFill="1" applyBorder="1"/>
    <xf numFmtId="0" fontId="0" fillId="3" borderId="0" xfId="0" applyFill="1"/>
    <xf numFmtId="4" fontId="7" fillId="3" borderId="43" xfId="0" applyNumberFormat="1" applyFont="1" applyFill="1" applyBorder="1" applyAlignment="1">
      <alignment horizontal="left"/>
    </xf>
    <xf numFmtId="4" fontId="7" fillId="3" borderId="4" xfId="0" applyNumberFormat="1" applyFont="1" applyFill="1" applyBorder="1" applyAlignment="1">
      <alignment horizontal="right"/>
    </xf>
    <xf numFmtId="4" fontId="8" fillId="3" borderId="32" xfId="0" applyNumberFormat="1" applyFont="1" applyFill="1" applyBorder="1" applyAlignment="1">
      <alignment horizontal="left"/>
    </xf>
    <xf numFmtId="0" fontId="11" fillId="3" borderId="32" xfId="0" applyFont="1" applyFill="1" applyBorder="1" applyAlignment="1">
      <alignment horizontal="left"/>
    </xf>
    <xf numFmtId="4" fontId="11" fillId="3" borderId="16" xfId="0" applyNumberFormat="1" applyFont="1" applyFill="1" applyBorder="1"/>
    <xf numFmtId="0" fontId="10" fillId="3" borderId="32" xfId="0" applyFont="1" applyFill="1" applyBorder="1" applyAlignment="1">
      <alignment horizontal="left"/>
    </xf>
    <xf numFmtId="4" fontId="10" fillId="3" borderId="16" xfId="0" applyNumberFormat="1" applyFont="1" applyFill="1" applyBorder="1"/>
    <xf numFmtId="0" fontId="11" fillId="0" borderId="32" xfId="0" applyFont="1" applyBorder="1" applyAlignment="1">
      <alignment horizontal="left"/>
    </xf>
    <xf numFmtId="4" fontId="15" fillId="0" borderId="21" xfId="0" applyNumberFormat="1" applyFont="1" applyBorder="1"/>
    <xf numFmtId="4" fontId="11" fillId="0" borderId="28" xfId="0" applyNumberFormat="1" applyFont="1" applyBorder="1"/>
    <xf numFmtId="0" fontId="0" fillId="0" borderId="0" xfId="0" applyAlignment="1">
      <alignment horizontal="left"/>
    </xf>
    <xf numFmtId="0" fontId="17" fillId="0" borderId="0" xfId="1" applyNumberFormat="1"/>
    <xf numFmtId="0" fontId="1" fillId="0" borderId="0" xfId="0" applyFont="1"/>
    <xf numFmtId="0" fontId="17" fillId="0" borderId="0" xfId="1" applyNumberFormat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4" fontId="8" fillId="0" borderId="15" xfId="0" applyNumberFormat="1" applyFont="1" applyBorder="1" applyAlignment="1">
      <alignment horizontal="right"/>
    </xf>
    <xf numFmtId="4" fontId="8" fillId="0" borderId="33" xfId="0" applyNumberFormat="1" applyFont="1" applyBorder="1" applyAlignment="1">
      <alignment horizontal="right"/>
    </xf>
    <xf numFmtId="0" fontId="7" fillId="0" borderId="21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center"/>
    </xf>
    <xf numFmtId="4" fontId="8" fillId="0" borderId="31" xfId="0" applyNumberFormat="1" applyFont="1" applyBorder="1" applyAlignment="1">
      <alignment horizontal="right"/>
    </xf>
    <xf numFmtId="4" fontId="8" fillId="0" borderId="16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/>
    </xf>
    <xf numFmtId="0" fontId="8" fillId="0" borderId="26" xfId="0" applyFont="1" applyBorder="1" applyAlignment="1">
      <alignment horizontal="center"/>
    </xf>
    <xf numFmtId="4" fontId="8" fillId="0" borderId="26" xfId="0" applyNumberFormat="1" applyFont="1" applyBorder="1" applyAlignment="1">
      <alignment horizontal="right"/>
    </xf>
    <xf numFmtId="0" fontId="7" fillId="0" borderId="47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4" fontId="8" fillId="0" borderId="18" xfId="0" applyNumberFormat="1" applyFont="1" applyBorder="1" applyAlignment="1">
      <alignment horizontal="right"/>
    </xf>
    <xf numFmtId="0" fontId="7" fillId="6" borderId="47" xfId="0" applyFont="1" applyFill="1" applyBorder="1" applyAlignment="1">
      <alignment horizontal="left"/>
    </xf>
    <xf numFmtId="0" fontId="8" fillId="6" borderId="22" xfId="0" applyFont="1" applyFill="1" applyBorder="1" applyAlignment="1">
      <alignment horizontal="center"/>
    </xf>
    <xf numFmtId="4" fontId="7" fillId="6" borderId="22" xfId="0" applyNumberFormat="1" applyFont="1" applyFill="1" applyBorder="1" applyAlignment="1">
      <alignment horizontal="right"/>
    </xf>
    <xf numFmtId="4" fontId="7" fillId="6" borderId="28" xfId="0" applyNumberFormat="1" applyFont="1" applyFill="1" applyBorder="1" applyAlignment="1">
      <alignment horizontal="right"/>
    </xf>
    <xf numFmtId="4" fontId="8" fillId="0" borderId="35" xfId="0" applyNumberFormat="1" applyFont="1" applyBorder="1" applyAlignment="1">
      <alignment horizontal="right"/>
    </xf>
    <xf numFmtId="0" fontId="15" fillId="0" borderId="0" xfId="0" applyFont="1"/>
    <xf numFmtId="0" fontId="8" fillId="0" borderId="50" xfId="0" applyFont="1" applyBorder="1" applyAlignment="1">
      <alignment horizontal="center"/>
    </xf>
    <xf numFmtId="0" fontId="8" fillId="0" borderId="30" xfId="0" applyFont="1" applyBorder="1" applyAlignment="1">
      <alignment horizontal="left"/>
    </xf>
    <xf numFmtId="0" fontId="8" fillId="0" borderId="57" xfId="0" applyFont="1" applyBorder="1" applyAlignment="1">
      <alignment horizontal="center"/>
    </xf>
    <xf numFmtId="4" fontId="8" fillId="0" borderId="46" xfId="0" applyNumberFormat="1" applyFont="1" applyBorder="1" applyAlignment="1">
      <alignment horizontal="right"/>
    </xf>
    <xf numFmtId="0" fontId="8" fillId="0" borderId="38" xfId="0" applyFont="1" applyBorder="1" applyAlignment="1">
      <alignment horizontal="center"/>
    </xf>
    <xf numFmtId="0" fontId="8" fillId="0" borderId="34" xfId="0" applyFont="1" applyBorder="1"/>
    <xf numFmtId="0" fontId="8" fillId="0" borderId="34" xfId="0" applyFont="1" applyBorder="1" applyAlignment="1">
      <alignment horizontal="left"/>
    </xf>
    <xf numFmtId="4" fontId="7" fillId="7" borderId="22" xfId="0" applyNumberFormat="1" applyFont="1" applyFill="1" applyBorder="1" applyAlignment="1">
      <alignment horizontal="right"/>
    </xf>
    <xf numFmtId="4" fontId="7" fillId="7" borderId="28" xfId="0" applyNumberFormat="1" applyFont="1" applyFill="1" applyBorder="1" applyAlignment="1">
      <alignment horizontal="right"/>
    </xf>
    <xf numFmtId="4" fontId="16" fillId="4" borderId="52" xfId="0" applyNumberFormat="1" applyFont="1" applyFill="1" applyBorder="1" applyAlignment="1">
      <alignment horizontal="right"/>
    </xf>
    <xf numFmtId="0" fontId="8" fillId="0" borderId="44" xfId="0" applyFont="1" applyBorder="1" applyAlignment="1">
      <alignment horizontal="center"/>
    </xf>
    <xf numFmtId="4" fontId="8" fillId="0" borderId="3" xfId="0" applyNumberFormat="1" applyFont="1" applyBorder="1" applyAlignment="1">
      <alignment horizontal="right"/>
    </xf>
    <xf numFmtId="4" fontId="8" fillId="0" borderId="4" xfId="0" applyNumberFormat="1" applyFont="1" applyBorder="1" applyAlignment="1">
      <alignment horizontal="right"/>
    </xf>
    <xf numFmtId="0" fontId="15" fillId="4" borderId="5" xfId="2" applyFont="1" applyFill="1" applyBorder="1" applyAlignment="1">
      <alignment vertical="center"/>
    </xf>
    <xf numFmtId="0" fontId="13" fillId="4" borderId="58" xfId="2" applyFont="1" applyFill="1" applyBorder="1" applyAlignment="1">
      <alignment horizontal="center"/>
    </xf>
    <xf numFmtId="4" fontId="15" fillId="4" borderId="42" xfId="2" applyNumberFormat="1" applyFont="1" applyFill="1" applyBorder="1" applyAlignment="1">
      <alignment horizontal="right"/>
    </xf>
    <xf numFmtId="49" fontId="10" fillId="0" borderId="47" xfId="2" applyNumberFormat="1" applyFont="1" applyBorder="1" applyAlignment="1">
      <alignment horizontal="left"/>
    </xf>
    <xf numFmtId="49" fontId="10" fillId="0" borderId="22" xfId="2" applyNumberFormat="1" applyFont="1" applyBorder="1" applyAlignment="1">
      <alignment horizontal="center"/>
    </xf>
    <xf numFmtId="4" fontId="8" fillId="0" borderId="26" xfId="2" applyNumberFormat="1" applyFont="1" applyBorder="1" applyAlignment="1">
      <alignment horizontal="right"/>
    </xf>
    <xf numFmtId="4" fontId="8" fillId="0" borderId="35" xfId="2" applyNumberFormat="1" applyFont="1" applyBorder="1" applyAlignment="1">
      <alignment horizontal="right"/>
    </xf>
    <xf numFmtId="49" fontId="7" fillId="0" borderId="8" xfId="2" applyNumberFormat="1" applyFont="1" applyBorder="1" applyAlignment="1">
      <alignment horizontal="left"/>
    </xf>
    <xf numFmtId="49" fontId="8" fillId="0" borderId="51" xfId="2" applyNumberFormat="1" applyFont="1" applyBorder="1" applyAlignment="1">
      <alignment horizontal="center"/>
    </xf>
    <xf numFmtId="4" fontId="8" fillId="0" borderId="35" xfId="2" applyNumberFormat="1" applyFont="1" applyBorder="1"/>
    <xf numFmtId="49" fontId="7" fillId="0" borderId="47" xfId="2" applyNumberFormat="1" applyFont="1" applyBorder="1" applyAlignment="1">
      <alignment horizontal="left"/>
    </xf>
    <xf numFmtId="49" fontId="13" fillId="0" borderId="28" xfId="2" applyNumberFormat="1" applyFont="1" applyBorder="1" applyAlignment="1">
      <alignment horizontal="center"/>
    </xf>
    <xf numFmtId="4" fontId="15" fillId="0" borderId="0" xfId="0" applyNumberFormat="1" applyFont="1"/>
    <xf numFmtId="0" fontId="15" fillId="4" borderId="5" xfId="1" applyNumberFormat="1" applyFont="1" applyFill="1" applyBorder="1" applyAlignment="1">
      <alignment vertical="center"/>
    </xf>
    <xf numFmtId="0" fontId="13" fillId="4" borderId="58" xfId="1" applyNumberFormat="1" applyFont="1" applyFill="1" applyBorder="1" applyAlignment="1">
      <alignment horizontal="center"/>
    </xf>
    <xf numFmtId="4" fontId="15" fillId="4" borderId="42" xfId="1" applyNumberFormat="1" applyFont="1" applyFill="1" applyBorder="1" applyAlignment="1">
      <alignment horizontal="right"/>
    </xf>
    <xf numFmtId="0" fontId="9" fillId="5" borderId="21" xfId="0" applyFont="1" applyFill="1" applyBorder="1" applyAlignment="1">
      <alignment horizontal="left"/>
    </xf>
    <xf numFmtId="0" fontId="9" fillId="5" borderId="24" xfId="0" applyFont="1" applyFill="1" applyBorder="1" applyAlignment="1">
      <alignment horizontal="left"/>
    </xf>
    <xf numFmtId="4" fontId="9" fillId="5" borderId="52" xfId="0" applyNumberFormat="1" applyFont="1" applyFill="1" applyBorder="1" applyAlignment="1">
      <alignment horizontal="right"/>
    </xf>
    <xf numFmtId="0" fontId="1" fillId="0" borderId="59" xfId="0" applyFont="1" applyBorder="1"/>
    <xf numFmtId="4" fontId="0" fillId="0" borderId="10" xfId="0" applyNumberFormat="1" applyBorder="1"/>
    <xf numFmtId="0" fontId="0" fillId="0" borderId="32" xfId="0" applyBorder="1"/>
    <xf numFmtId="0" fontId="1" fillId="0" borderId="38" xfId="0" applyFont="1" applyBorder="1"/>
    <xf numFmtId="4" fontId="0" fillId="0" borderId="16" xfId="0" applyNumberFormat="1" applyBorder="1"/>
    <xf numFmtId="0" fontId="0" fillId="0" borderId="38" xfId="0" applyBorder="1"/>
    <xf numFmtId="2" fontId="0" fillId="0" borderId="0" xfId="0" applyNumberFormat="1"/>
    <xf numFmtId="0" fontId="0" fillId="0" borderId="34" xfId="0" applyBorder="1"/>
    <xf numFmtId="0" fontId="0" fillId="0" borderId="36" xfId="0" applyBorder="1"/>
    <xf numFmtId="4" fontId="0" fillId="0" borderId="35" xfId="0" applyNumberFormat="1" applyBorder="1"/>
    <xf numFmtId="0" fontId="13" fillId="0" borderId="21" xfId="0" applyFont="1" applyBorder="1"/>
    <xf numFmtId="0" fontId="13" fillId="0" borderId="55" xfId="0" applyFont="1" applyBorder="1"/>
    <xf numFmtId="4" fontId="13" fillId="0" borderId="28" xfId="0" applyNumberFormat="1" applyFont="1" applyBorder="1"/>
    <xf numFmtId="4" fontId="7" fillId="0" borderId="2" xfId="0" applyNumberFormat="1" applyFont="1" applyBorder="1" applyAlignment="1">
      <alignment horizontal="left"/>
    </xf>
    <xf numFmtId="4" fontId="7" fillId="0" borderId="4" xfId="0" applyNumberFormat="1" applyFont="1" applyBorder="1" applyAlignment="1">
      <alignment horizontal="right"/>
    </xf>
    <xf numFmtId="4" fontId="8" fillId="0" borderId="14" xfId="0" applyNumberFormat="1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4" fontId="11" fillId="0" borderId="16" xfId="0" applyNumberFormat="1" applyFont="1" applyBorder="1"/>
    <xf numFmtId="0" fontId="10" fillId="0" borderId="14" xfId="0" applyFont="1" applyBorder="1" applyAlignment="1">
      <alignment horizontal="left"/>
    </xf>
    <xf numFmtId="4" fontId="10" fillId="0" borderId="60" xfId="0" applyNumberFormat="1" applyFont="1" applyBorder="1" applyAlignment="1">
      <alignment horizontal="right"/>
    </xf>
    <xf numFmtId="0" fontId="11" fillId="0" borderId="25" xfId="0" applyFont="1" applyBorder="1" applyAlignment="1">
      <alignment horizontal="left"/>
    </xf>
    <xf numFmtId="4" fontId="11" fillId="0" borderId="35" xfId="0" applyNumberFormat="1" applyFont="1" applyBorder="1" applyAlignment="1">
      <alignment horizontal="right"/>
    </xf>
    <xf numFmtId="0" fontId="10" fillId="0" borderId="11" xfId="0" applyFont="1" applyBorder="1" applyAlignment="1">
      <alignment horizontal="left"/>
    </xf>
    <xf numFmtId="4" fontId="10" fillId="0" borderId="13" xfId="0" applyNumberFormat="1" applyFont="1" applyBorder="1" applyAlignment="1">
      <alignment horizontal="right"/>
    </xf>
    <xf numFmtId="0" fontId="0" fillId="0" borderId="52" xfId="0" applyBorder="1"/>
    <xf numFmtId="4" fontId="15" fillId="0" borderId="24" xfId="0" applyNumberFormat="1" applyFont="1" applyBorder="1" applyAlignment="1">
      <alignment horizontal="right"/>
    </xf>
    <xf numFmtId="4" fontId="15" fillId="0" borderId="0" xfId="0" applyNumberFormat="1" applyFont="1" applyAlignment="1">
      <alignment horizontal="right"/>
    </xf>
    <xf numFmtId="14" fontId="0" fillId="0" borderId="0" xfId="0" applyNumberFormat="1"/>
    <xf numFmtId="0" fontId="5" fillId="5" borderId="21" xfId="0" applyFont="1" applyFill="1" applyBorder="1" applyAlignment="1">
      <alignment horizontal="left"/>
    </xf>
    <xf numFmtId="0" fontId="5" fillId="5" borderId="24" xfId="0" applyFont="1" applyFill="1" applyBorder="1" applyAlignment="1">
      <alignment horizontal="left"/>
    </xf>
    <xf numFmtId="49" fontId="11" fillId="3" borderId="21" xfId="3" applyNumberFormat="1" applyFont="1" applyFill="1" applyBorder="1" applyAlignment="1">
      <alignment horizontal="left"/>
    </xf>
    <xf numFmtId="49" fontId="11" fillId="3" borderId="27" xfId="3" applyNumberFormat="1" applyFont="1" applyFill="1" applyBorder="1" applyAlignment="1">
      <alignment horizontal="left"/>
    </xf>
    <xf numFmtId="0" fontId="13" fillId="4" borderId="21" xfId="1" applyNumberFormat="1" applyFont="1" applyFill="1" applyBorder="1" applyAlignment="1">
      <alignment horizontal="left"/>
    </xf>
    <xf numFmtId="0" fontId="13" fillId="4" borderId="27" xfId="1" applyNumberFormat="1" applyFont="1" applyFill="1" applyBorder="1" applyAlignment="1">
      <alignment horizontal="left"/>
    </xf>
    <xf numFmtId="0" fontId="7" fillId="3" borderId="21" xfId="1" applyNumberFormat="1" applyFont="1" applyFill="1" applyBorder="1" applyAlignment="1">
      <alignment horizontal="left"/>
    </xf>
    <xf numFmtId="0" fontId="7" fillId="3" borderId="27" xfId="1" applyNumberFormat="1" applyFont="1" applyFill="1" applyBorder="1" applyAlignment="1">
      <alignment horizontal="left"/>
    </xf>
    <xf numFmtId="0" fontId="7" fillId="3" borderId="21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0" fillId="0" borderId="0" xfId="0"/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7" fillId="0" borderId="47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7" borderId="47" xfId="0" applyFont="1" applyFill="1" applyBorder="1" applyAlignment="1">
      <alignment horizontal="left"/>
    </xf>
    <xf numFmtId="0" fontId="7" fillId="7" borderId="22" xfId="0" applyFont="1" applyFill="1" applyBorder="1" applyAlignment="1">
      <alignment horizontal="left"/>
    </xf>
    <xf numFmtId="0" fontId="16" fillId="4" borderId="21" xfId="0" applyFont="1" applyFill="1" applyBorder="1" applyAlignment="1">
      <alignment horizontal="left"/>
    </xf>
    <xf numFmtId="0" fontId="16" fillId="4" borderId="24" xfId="0" applyFont="1" applyFill="1" applyBorder="1" applyAlignment="1">
      <alignment horizontal="left"/>
    </xf>
    <xf numFmtId="0" fontId="7" fillId="0" borderId="53" xfId="0" applyFont="1" applyBorder="1" applyAlignment="1">
      <alignment horizontal="left"/>
    </xf>
    <xf numFmtId="0" fontId="7" fillId="0" borderId="56" xfId="0" applyFont="1" applyBorder="1" applyAlignment="1">
      <alignment horizontal="left"/>
    </xf>
    <xf numFmtId="0" fontId="7" fillId="0" borderId="54" xfId="0" applyFont="1" applyBorder="1" applyAlignment="1">
      <alignment horizontal="left"/>
    </xf>
    <xf numFmtId="0" fontId="13" fillId="0" borderId="0" xfId="0" applyFont="1" applyAlignment="1">
      <alignment horizontal="left"/>
    </xf>
  </cellXfs>
  <cellStyles count="4">
    <cellStyle name="Normální" xfId="0" builtinId="0"/>
    <cellStyle name="Procenta" xfId="1" builtinId="5"/>
    <cellStyle name="Propojená buňka" xfId="2" builtinId="24"/>
    <cellStyle name="Správně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Odběratelé - účet 311</a:t>
            </a:r>
            <a:br>
              <a:rPr lang="cs-CZ"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/>
            </a:r>
            <a:b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/>
            </a:r>
            <a:b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</a:t>
            </a:r>
            <a:r>
              <a:rPr lang="cs-CZ"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19.322.552,79</a:t>
            </a: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Kč)</a:t>
            </a:r>
            <a:endParaRPr lang="cs-CZ"/>
          </a:p>
        </c:rich>
      </c:tx>
      <c:layout>
        <c:manualLayout>
          <c:xMode val="edge"/>
          <c:yMode val="edge"/>
          <c:x val="0.20624400000000001"/>
          <c:y val="2.1798000000000001E-2"/>
        </c:manualLayout>
      </c:layout>
      <c:overlay val="0"/>
      <c:spPr>
        <a:prstGeom prst="rect">
          <a:avLst/>
        </a:prstGeom>
        <a:noFill/>
        <a:ln w="3175">
          <a:noFill/>
        </a:ln>
      </c:spPr>
    </c:title>
    <c:autoTitleDeleted val="0"/>
    <c:view3D>
      <c:rotX val="20"/>
      <c:rotY val="152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1819E-2"/>
          <c:y val="0.26248100000000002"/>
          <c:w val="0.64762799999999998"/>
          <c:h val="0.654335"/>
        </c:manualLayout>
      </c:layout>
      <c:pie3DChart>
        <c:varyColors val="1"/>
        <c:ser>
          <c:idx val="0"/>
          <c:order val="0"/>
          <c:spPr>
            <a:prstGeom prst="rect">
              <a:avLst/>
            </a:prstGeom>
            <a:solidFill>
              <a:srgbClr val="4F81BD"/>
            </a:solidFill>
            <a:ln w="3175">
              <a:noFill/>
            </a:ln>
          </c:spPr>
          <c:explosion val="16"/>
          <c:dPt>
            <c:idx val="0"/>
            <c:bubble3D val="0"/>
            <c:spPr>
              <a:prstGeom prst="rect">
                <a:avLst/>
              </a:prstGeom>
              <a:solidFill>
                <a:srgbClr val="FFC000"/>
              </a:solidFill>
              <a:ln w="3175">
                <a:noFill/>
              </a:ln>
            </c:spPr>
          </c:dPt>
          <c:dPt>
            <c:idx val="1"/>
            <c:bubble3D val="0"/>
            <c:spPr>
              <a:prstGeom prst="rect">
                <a:avLst/>
              </a:prstGeom>
              <a:solidFill>
                <a:srgbClr val="00CC00"/>
              </a:solidFill>
              <a:ln w="3175">
                <a:noFill/>
              </a:ln>
            </c:spPr>
          </c:dPt>
          <c:dPt>
            <c:idx val="2"/>
            <c:bubble3D val="0"/>
            <c:spPr>
              <a:prstGeom prst="rect">
                <a:avLst/>
              </a:prstGeom>
              <a:solidFill>
                <a:srgbClr val="FF0000"/>
              </a:solidFill>
              <a:ln w="3175">
                <a:noFill/>
              </a:ln>
            </c:spPr>
          </c:dPt>
          <c:dPt>
            <c:idx val="3"/>
            <c:bubble3D val="0"/>
            <c:spPr>
              <a:prstGeom prst="rect">
                <a:avLst/>
              </a:prstGeom>
              <a:solidFill>
                <a:srgbClr val="E46C0A"/>
              </a:solidFill>
              <a:ln w="3175">
                <a:noFill/>
              </a:ln>
            </c:spPr>
          </c:dPt>
          <c:dPt>
            <c:idx val="4"/>
            <c:bubble3D val="0"/>
            <c:explosion val="18"/>
            <c:spPr>
              <a:prstGeom prst="rect">
                <a:avLst/>
              </a:prstGeom>
              <a:solidFill>
                <a:srgbClr val="9933FF"/>
              </a:solidFill>
              <a:ln w="3175">
                <a:noFill/>
              </a:ln>
            </c:spPr>
          </c:dPt>
          <c:dPt>
            <c:idx val="5"/>
            <c:bubble3D val="0"/>
            <c:spPr>
              <a:prstGeom prst="rect">
                <a:avLst/>
              </a:prstGeom>
              <a:solidFill>
                <a:srgbClr val="FF33CC"/>
              </a:solidFill>
              <a:ln w="3175">
                <a:noFill/>
              </a:ln>
            </c:spPr>
          </c:dPt>
          <c:dPt>
            <c:idx val="6"/>
            <c:bubble3D val="0"/>
            <c:spPr>
              <a:prstGeom prst="rect">
                <a:avLst/>
              </a:prstGeom>
              <a:solidFill>
                <a:srgbClr val="93A9CF"/>
              </a:solidFill>
              <a:ln w="3175">
                <a:noFill/>
              </a:ln>
            </c:spPr>
          </c:dPt>
          <c:dLbls>
            <c:dLbl>
              <c:idx val="0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3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4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5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6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7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'CELKEM 311'!$D$99:$D$105</c:f>
              <c:strCache>
                <c:ptCount val="7"/>
                <c:pt idx="0">
                  <c:v>nájmy</c:v>
                </c:pt>
                <c:pt idx="1">
                  <c:v>náhrady a příspěvky</c:v>
                </c:pt>
                <c:pt idx="2">
                  <c:v>služby</c:v>
                </c:pt>
                <c:pt idx="3">
                  <c:v>bytový odbor</c:v>
                </c:pt>
                <c:pt idx="4">
                  <c:v>ostatní (služby a popl.)</c:v>
                </c:pt>
                <c:pt idx="5">
                  <c:v>prodej pozemku</c:v>
                </c:pt>
                <c:pt idx="6">
                  <c:v>dobropisy</c:v>
                </c:pt>
              </c:strCache>
            </c:strRef>
          </c:cat>
          <c:val>
            <c:numRef>
              <c:f>'CELKEM 311'!$E$99:$E$105</c:f>
              <c:numCache>
                <c:formatCode>#,##0.00</c:formatCode>
                <c:ptCount val="7"/>
                <c:pt idx="0">
                  <c:v>626199.1399999999</c:v>
                </c:pt>
                <c:pt idx="1">
                  <c:v>1297259.52</c:v>
                </c:pt>
                <c:pt idx="2">
                  <c:v>3665</c:v>
                </c:pt>
                <c:pt idx="3">
                  <c:v>16036263.339999998</c:v>
                </c:pt>
                <c:pt idx="4">
                  <c:v>9869.2000000000007</c:v>
                </c:pt>
                <c:pt idx="5">
                  <c:v>695448</c:v>
                </c:pt>
                <c:pt idx="6">
                  <c:v>653848.59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3176399999999997"/>
          <c:y val="0.25190800000000002"/>
          <c:w val="0.23793500000000001"/>
          <c:h val="0.53625999999999996"/>
        </c:manualLayout>
      </c:layout>
      <c:overlay val="0"/>
      <c:spPr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10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legend>
    <c:plotVisOnly val="1"/>
    <c:dispBlanksAs val="zero"/>
    <c:showDLblsOverMax val="0"/>
  </c:chart>
  <c:spPr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000" b="0" i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cs-CZ"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Pohledávky z hlavní činnosti - účet 315</a:t>
            </a:r>
            <a:br>
              <a:rPr lang="cs-CZ" sz="18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/>
            </a:r>
            <a:b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</a:b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(celkem</a:t>
            </a:r>
            <a:r>
              <a:rPr lang="cs-CZ" sz="1400" b="1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 36.847.716,53 </a:t>
            </a:r>
            <a:r>
              <a:rPr lang="cs-CZ" sz="1400" b="0" i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Kč)</a:t>
            </a:r>
            <a:endParaRPr lang="cs-CZ"/>
          </a:p>
        </c:rich>
      </c:tx>
      <c:layout>
        <c:manualLayout>
          <c:xMode val="edge"/>
          <c:yMode val="edge"/>
          <c:x val="0.24801599999999999"/>
          <c:y val="9.5040000000000003E-3"/>
        </c:manualLayout>
      </c:layout>
      <c:overlay val="0"/>
      <c:spPr>
        <a:prstGeom prst="rect">
          <a:avLst/>
        </a:prstGeom>
        <a:noFill/>
        <a:ln w="3175">
          <a:noFill/>
        </a:ln>
      </c:spPr>
    </c:title>
    <c:autoTitleDeleted val="0"/>
    <c:view3D>
      <c:rotX val="20"/>
      <c:rotY val="21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83000000000001E-2"/>
          <c:y val="0.276281"/>
          <c:w val="0.69331299999999996"/>
          <c:h val="0.62808799999999998"/>
        </c:manualLayout>
      </c:layout>
      <c:pie3DChart>
        <c:varyColors val="1"/>
        <c:ser>
          <c:idx val="0"/>
          <c:order val="0"/>
          <c:spPr>
            <a:prstGeom prst="rect">
              <a:avLst/>
            </a:prstGeom>
            <a:solidFill>
              <a:srgbClr val="4F81BD"/>
            </a:solidFill>
            <a:ln w="3175">
              <a:noFill/>
            </a:ln>
          </c:spPr>
          <c:explosion val="41"/>
          <c:dPt>
            <c:idx val="0"/>
            <c:bubble3D val="0"/>
            <c:explosion val="25"/>
            <c:spPr>
              <a:prstGeom prst="rect">
                <a:avLst/>
              </a:prstGeom>
              <a:solidFill>
                <a:srgbClr val="FF3399"/>
              </a:solidFill>
              <a:ln w="3175">
                <a:noFill/>
              </a:ln>
            </c:spPr>
          </c:dPt>
          <c:dPt>
            <c:idx val="1"/>
            <c:bubble3D val="0"/>
            <c:spPr>
              <a:prstGeom prst="rect">
                <a:avLst/>
              </a:prstGeom>
              <a:solidFill>
                <a:srgbClr val="00CC00"/>
              </a:solidFill>
              <a:ln w="3175">
                <a:noFill/>
              </a:ln>
            </c:spPr>
          </c:dPt>
          <c:dPt>
            <c:idx val="2"/>
            <c:bubble3D val="0"/>
            <c:spPr>
              <a:prstGeom prst="rect">
                <a:avLst/>
              </a:prstGeom>
              <a:solidFill>
                <a:srgbClr val="00B0F0"/>
              </a:solidFill>
              <a:ln w="3175">
                <a:noFill/>
              </a:ln>
            </c:spPr>
          </c:dPt>
          <c:dPt>
            <c:idx val="3"/>
            <c:bubble3D val="0"/>
            <c:spPr>
              <a:prstGeom prst="rect">
                <a:avLst/>
              </a:prstGeom>
              <a:solidFill>
                <a:srgbClr val="E46C0A"/>
              </a:solidFill>
              <a:ln w="3175">
                <a:noFill/>
              </a:ln>
            </c:spPr>
          </c:dPt>
          <c:dPt>
            <c:idx val="4"/>
            <c:bubble3D val="0"/>
            <c:spPr>
              <a:prstGeom prst="rect">
                <a:avLst/>
              </a:prstGeom>
              <a:solidFill>
                <a:srgbClr val="7030A0"/>
              </a:solidFill>
              <a:ln w="3175">
                <a:noFill/>
              </a:ln>
            </c:spPr>
          </c:dPt>
          <c:dPt>
            <c:idx val="5"/>
            <c:bubble3D val="0"/>
            <c:spPr>
              <a:prstGeom prst="rect">
                <a:avLst/>
              </a:prstGeom>
              <a:solidFill>
                <a:srgbClr val="CC3300"/>
              </a:solidFill>
              <a:ln w="3175">
                <a:noFill/>
              </a:ln>
            </c:spPr>
          </c:dPt>
          <c:dLbls>
            <c:dLbl>
              <c:idx val="0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1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2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3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4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dLbl>
              <c:idx val="5"/>
              <c:spPr>
                <a:noFill/>
                <a:ln w="3175">
                  <a:noFill/>
                </a:ln>
              </c:spPr>
              <c:txPr>
                <a:bodyPr rot="0" vert="horz"/>
                <a:lstStyle/>
                <a:p>
                  <a:pPr>
                    <a:defRPr sz="1000" b="0" i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cs-C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'CELKEM 315'!$D$98:$D$103</c:f>
              <c:strCache>
                <c:ptCount val="6"/>
                <c:pt idx="0">
                  <c:v>místní poplatky</c:v>
                </c:pt>
                <c:pt idx="1">
                  <c:v>pokuty</c:v>
                </c:pt>
                <c:pt idx="2">
                  <c:v>sociální dávky</c:v>
                </c:pt>
                <c:pt idx="3">
                  <c:v>bytový odbor</c:v>
                </c:pt>
                <c:pt idx="4">
                  <c:v>ostatní </c:v>
                </c:pt>
                <c:pt idx="5">
                  <c:v>radar</c:v>
                </c:pt>
              </c:strCache>
            </c:strRef>
          </c:cat>
          <c:val>
            <c:numRef>
              <c:f>'CELKEM 315'!$E$98:$E$103</c:f>
              <c:numCache>
                <c:formatCode>#,##0.00</c:formatCode>
                <c:ptCount val="6"/>
                <c:pt idx="0">
                  <c:v>11942642.360000001</c:v>
                </c:pt>
                <c:pt idx="1">
                  <c:v>20881876.049999997</c:v>
                </c:pt>
                <c:pt idx="2">
                  <c:v>649586.68999999994</c:v>
                </c:pt>
                <c:pt idx="3">
                  <c:v>0</c:v>
                </c:pt>
                <c:pt idx="4">
                  <c:v>337928</c:v>
                </c:pt>
                <c:pt idx="5">
                  <c:v>3035683.4299999997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7484"/>
          <c:y val="0.23657800000000001"/>
          <c:w val="0.23469399999999996"/>
          <c:h val="0.40436299999999997"/>
        </c:manualLayout>
      </c:layout>
      <c:overlay val="0"/>
      <c:spPr>
        <a:prstGeom prst="rect">
          <a:avLst/>
        </a:prstGeom>
        <a:noFill/>
        <a:ln w="3175">
          <a:noFill/>
        </a:ln>
      </c:spPr>
      <c:txPr>
        <a:bodyPr rot="0" vert="horz"/>
        <a:lstStyle/>
        <a:p>
          <a:pPr>
            <a:defRPr sz="1000" b="0" i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cs-CZ"/>
        </a:p>
      </c:txPr>
    </c:legend>
    <c:plotVisOnly val="1"/>
    <c:dispBlanksAs val="zero"/>
    <c:showDLblsOverMax val="0"/>
  </c:chart>
  <c:spPr>
    <a:xfrm>
      <a:off x="0" y="0"/>
      <a:ext cx="0" cy="0"/>
    </a:xfrm>
    <a:prstGeom prst="rect">
      <a:avLst/>
    </a:prstGeom>
    <a:solidFill>
      <a:srgbClr val="FFFFFF"/>
    </a:solidFill>
    <a:ln w="3175">
      <a:noFill/>
    </a:ln>
  </c:spPr>
  <c:txPr>
    <a:bodyPr rot="0" vert="horz"/>
    <a:lstStyle/>
    <a:p>
      <a:pPr>
        <a:defRPr sz="1000" b="0" i="0">
          <a:solidFill>
            <a:srgbClr val="000000"/>
          </a:solidFill>
          <a:latin typeface="Calibri"/>
          <a:ea typeface="Calibri"/>
          <a:cs typeface="Calibri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351977</xdr:colOff>
      <xdr:row>111</xdr:row>
      <xdr:rowOff>0</xdr:rowOff>
    </xdr:from>
    <xdr:to>
      <xdr:col>5</xdr:col>
      <xdr:colOff>627933</xdr:colOff>
      <xdr:row>136</xdr:row>
      <xdr:rowOff>121800</xdr:rowOff>
    </xdr:to>
    <xdr:graphicFrame macro="">
      <xdr:nvGraphicFramePr>
        <xdr:cNvPr id="1111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520210</xdr:colOff>
      <xdr:row>105</xdr:row>
      <xdr:rowOff>0</xdr:rowOff>
    </xdr:from>
    <xdr:to>
      <xdr:col>5</xdr:col>
      <xdr:colOff>544068</xdr:colOff>
      <xdr:row>132</xdr:row>
      <xdr:rowOff>15060</xdr:rowOff>
    </xdr:to>
    <xdr:graphicFrame macro="">
      <xdr:nvGraphicFramePr>
        <xdr:cNvPr id="2135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"/>
  <sheetViews>
    <sheetView workbookViewId="0">
      <pane ySplit="2" topLeftCell="A3" activePane="bottomLeft" state="frozen"/>
      <selection activeCell="L1" sqref="L1"/>
      <selection pane="bottomLeft" activeCell="O31" sqref="O31"/>
    </sheetView>
  </sheetViews>
  <sheetFormatPr defaultRowHeight="13.15" customHeight="1" x14ac:dyDescent="0.2"/>
  <cols>
    <col min="1" max="1" width="52.85546875" customWidth="1"/>
    <col min="2" max="2" width="7.85546875" customWidth="1"/>
    <col min="3" max="3" width="17.42578125" customWidth="1"/>
    <col min="4" max="4" width="17.7109375" customWidth="1"/>
    <col min="5" max="5" width="15.7109375" customWidth="1"/>
    <col min="6" max="6" width="15.5703125" customWidth="1"/>
    <col min="7" max="7" width="15.140625" hidden="1" customWidth="1"/>
    <col min="8" max="8" width="0.140625" hidden="1" customWidth="1"/>
    <col min="9" max="9" width="20.5703125" hidden="1" customWidth="1"/>
    <col min="10" max="10" width="19.140625" hidden="1" customWidth="1"/>
    <col min="11" max="11" width="12.42578125" customWidth="1"/>
  </cols>
  <sheetData>
    <row r="1" spans="1:12" ht="18" x14ac:dyDescent="0.25">
      <c r="A1" s="278" t="s">
        <v>0</v>
      </c>
      <c r="B1" s="279"/>
      <c r="C1" s="279"/>
      <c r="D1" s="279"/>
      <c r="E1" s="279"/>
      <c r="F1" s="279"/>
      <c r="G1" s="1"/>
      <c r="H1" s="1"/>
      <c r="L1" s="2"/>
    </row>
    <row r="2" spans="1:12" ht="15.75" x14ac:dyDescent="0.25">
      <c r="A2" s="280" t="s">
        <v>1</v>
      </c>
      <c r="B2" s="280"/>
      <c r="C2" s="280"/>
      <c r="D2" s="280"/>
      <c r="E2" s="280"/>
      <c r="F2" s="280"/>
      <c r="G2" s="3"/>
      <c r="H2" s="3"/>
    </row>
    <row r="3" spans="1:12" ht="20.25" x14ac:dyDescent="0.3">
      <c r="A3" s="281" t="s">
        <v>2</v>
      </c>
      <c r="B3" s="282"/>
      <c r="C3" s="282"/>
      <c r="D3" s="282"/>
      <c r="E3" s="282"/>
      <c r="F3" s="282"/>
      <c r="G3" s="282"/>
      <c r="H3" s="282"/>
    </row>
    <row r="4" spans="1:12" ht="20.100000000000001" customHeight="1" x14ac:dyDescent="0.2">
      <c r="A4" s="283" t="s">
        <v>3</v>
      </c>
      <c r="B4" s="285" t="s">
        <v>4</v>
      </c>
      <c r="C4" s="287" t="s">
        <v>5</v>
      </c>
      <c r="D4" s="287" t="s">
        <v>6</v>
      </c>
      <c r="E4" s="287" t="s">
        <v>7</v>
      </c>
      <c r="F4" s="289" t="s">
        <v>8</v>
      </c>
    </row>
    <row r="5" spans="1:12" ht="20.100000000000001" customHeight="1" x14ac:dyDescent="0.2">
      <c r="A5" s="284"/>
      <c r="B5" s="286"/>
      <c r="C5" s="288"/>
      <c r="D5" s="288"/>
      <c r="E5" s="288"/>
      <c r="F5" s="290"/>
    </row>
    <row r="6" spans="1:12" ht="12.6" customHeight="1" x14ac:dyDescent="0.2">
      <c r="A6" s="5" t="s">
        <v>9</v>
      </c>
      <c r="B6" s="6" t="s">
        <v>10</v>
      </c>
      <c r="C6" s="7">
        <v>0</v>
      </c>
      <c r="D6" s="7">
        <v>0</v>
      </c>
      <c r="E6" s="7">
        <v>653848.59</v>
      </c>
      <c r="F6" s="8">
        <f t="shared" ref="F6:F25" si="0">D6+E6-C6</f>
        <v>653848.59</v>
      </c>
    </row>
    <row r="7" spans="1:12" ht="12.75" customHeight="1" x14ac:dyDescent="0.2">
      <c r="A7" s="9" t="s">
        <v>11</v>
      </c>
      <c r="B7" s="10"/>
      <c r="C7" s="11">
        <f>SUM(C6)</f>
        <v>0</v>
      </c>
      <c r="D7" s="11">
        <f>SUM(D6)</f>
        <v>0</v>
      </c>
      <c r="E7" s="11">
        <f>SUM(E6)</f>
        <v>653848.59</v>
      </c>
      <c r="F7" s="12">
        <f t="shared" si="0"/>
        <v>653848.59</v>
      </c>
    </row>
    <row r="8" spans="1:12" ht="12.75" x14ac:dyDescent="0.2">
      <c r="A8" s="13" t="s">
        <v>12</v>
      </c>
      <c r="B8" s="14">
        <v>340</v>
      </c>
      <c r="C8" s="15">
        <v>0</v>
      </c>
      <c r="D8" s="15">
        <v>0</v>
      </c>
      <c r="E8" s="15">
        <v>605</v>
      </c>
      <c r="F8" s="16">
        <f t="shared" si="0"/>
        <v>605</v>
      </c>
      <c r="G8" s="4"/>
    </row>
    <row r="9" spans="1:12" ht="12.75" x14ac:dyDescent="0.2">
      <c r="A9" s="17" t="s">
        <v>13</v>
      </c>
      <c r="B9" s="18">
        <v>107</v>
      </c>
      <c r="C9" s="19">
        <v>159</v>
      </c>
      <c r="D9" s="20">
        <v>3219</v>
      </c>
      <c r="E9" s="21">
        <v>0</v>
      </c>
      <c r="F9" s="16">
        <f t="shared" si="0"/>
        <v>3060</v>
      </c>
    </row>
    <row r="10" spans="1:12" ht="12.75" x14ac:dyDescent="0.2">
      <c r="A10" s="22" t="s">
        <v>14</v>
      </c>
      <c r="B10" s="23"/>
      <c r="C10" s="24">
        <f>SUM(C8:C9)</f>
        <v>159</v>
      </c>
      <c r="D10" s="25">
        <f>SUM(D8:D9)</f>
        <v>3219</v>
      </c>
      <c r="E10" s="25">
        <f>SUM(E8:E9)</f>
        <v>605</v>
      </c>
      <c r="F10" s="26">
        <f t="shared" si="0"/>
        <v>3665</v>
      </c>
      <c r="G10" s="4"/>
      <c r="I10">
        <v>3649.25</v>
      </c>
      <c r="J10" s="27">
        <f>F10-I10</f>
        <v>15.75</v>
      </c>
    </row>
    <row r="11" spans="1:12" ht="12.75" x14ac:dyDescent="0.2">
      <c r="A11" s="28" t="s">
        <v>15</v>
      </c>
      <c r="B11" s="29">
        <v>270</v>
      </c>
      <c r="C11" s="30">
        <v>0</v>
      </c>
      <c r="D11" s="30">
        <v>0</v>
      </c>
      <c r="E11" s="30">
        <v>0</v>
      </c>
      <c r="F11" s="31">
        <f t="shared" si="0"/>
        <v>0</v>
      </c>
    </row>
    <row r="12" spans="1:12" ht="12.75" x14ac:dyDescent="0.2">
      <c r="A12" s="32" t="s">
        <v>16</v>
      </c>
      <c r="B12" s="33"/>
      <c r="C12" s="34">
        <f>SUM(C11)</f>
        <v>0</v>
      </c>
      <c r="D12" s="35">
        <f>SUM(D11)</f>
        <v>0</v>
      </c>
      <c r="E12" s="35">
        <f>SUM(E11)</f>
        <v>0</v>
      </c>
      <c r="F12" s="36">
        <f t="shared" si="0"/>
        <v>0</v>
      </c>
    </row>
    <row r="13" spans="1:12" ht="12.75" x14ac:dyDescent="0.2">
      <c r="A13" s="13" t="s">
        <v>17</v>
      </c>
      <c r="B13" s="18">
        <v>991</v>
      </c>
      <c r="C13" s="19">
        <v>182.13</v>
      </c>
      <c r="D13" s="19">
        <v>52320.800000000003</v>
      </c>
      <c r="E13" s="19">
        <v>25303.39</v>
      </c>
      <c r="F13" s="16">
        <f t="shared" si="0"/>
        <v>77442.06</v>
      </c>
    </row>
    <row r="14" spans="1:12" ht="12.75" x14ac:dyDescent="0.2">
      <c r="A14" s="37" t="s">
        <v>18</v>
      </c>
      <c r="B14" s="14">
        <v>891</v>
      </c>
      <c r="C14" s="38">
        <v>0</v>
      </c>
      <c r="D14" s="38">
        <v>14870.26</v>
      </c>
      <c r="E14" s="38">
        <v>0</v>
      </c>
      <c r="F14" s="16">
        <f t="shared" si="0"/>
        <v>14870.26</v>
      </c>
    </row>
    <row r="15" spans="1:12" ht="12.75" x14ac:dyDescent="0.2">
      <c r="A15" s="274" t="s">
        <v>19</v>
      </c>
      <c r="B15" s="275"/>
      <c r="C15" s="25">
        <f>C13+C14</f>
        <v>182.13</v>
      </c>
      <c r="D15" s="25">
        <f>D13+D14</f>
        <v>67191.06</v>
      </c>
      <c r="E15" s="25">
        <f>E13+E14</f>
        <v>25303.39</v>
      </c>
      <c r="F15" s="41">
        <f t="shared" si="0"/>
        <v>92312.319999999992</v>
      </c>
    </row>
    <row r="16" spans="1:12" ht="12.75" x14ac:dyDescent="0.2">
      <c r="A16" s="42" t="s">
        <v>20</v>
      </c>
      <c r="B16" s="18">
        <v>990</v>
      </c>
      <c r="C16" s="19">
        <v>0</v>
      </c>
      <c r="D16" s="19">
        <v>2700</v>
      </c>
      <c r="E16" s="19">
        <v>0</v>
      </c>
      <c r="F16" s="16">
        <f t="shared" si="0"/>
        <v>2700</v>
      </c>
    </row>
    <row r="17" spans="1:11" ht="12.75" x14ac:dyDescent="0.2">
      <c r="A17" s="13" t="s">
        <v>21</v>
      </c>
      <c r="B17" s="14">
        <v>928</v>
      </c>
      <c r="C17" s="15">
        <v>0</v>
      </c>
      <c r="D17" s="15">
        <v>69287.97</v>
      </c>
      <c r="E17" s="15">
        <v>0</v>
      </c>
      <c r="F17" s="16">
        <f t="shared" si="0"/>
        <v>69287.97</v>
      </c>
    </row>
    <row r="18" spans="1:11" ht="12.75" x14ac:dyDescent="0.2">
      <c r="A18" s="43" t="s">
        <v>22</v>
      </c>
      <c r="B18" s="44">
        <v>249</v>
      </c>
      <c r="C18" s="15">
        <v>0</v>
      </c>
      <c r="D18" s="15">
        <v>254250</v>
      </c>
      <c r="E18" s="15">
        <v>0</v>
      </c>
      <c r="F18" s="16">
        <f t="shared" si="0"/>
        <v>254250</v>
      </c>
    </row>
    <row r="19" spans="1:11" ht="12.75" x14ac:dyDescent="0.2">
      <c r="A19" s="45" t="s">
        <v>23</v>
      </c>
      <c r="B19" s="14">
        <v>917</v>
      </c>
      <c r="C19" s="20">
        <v>0</v>
      </c>
      <c r="D19" s="19">
        <v>350</v>
      </c>
      <c r="E19" s="20">
        <v>0</v>
      </c>
      <c r="F19" s="16">
        <f t="shared" si="0"/>
        <v>350</v>
      </c>
      <c r="I19">
        <v>248492.35</v>
      </c>
      <c r="J19" s="27">
        <f>F19-I19</f>
        <v>-248142.35</v>
      </c>
    </row>
    <row r="20" spans="1:11" ht="12.75" x14ac:dyDescent="0.2">
      <c r="A20" s="45" t="s">
        <v>24</v>
      </c>
      <c r="B20" s="14">
        <v>921</v>
      </c>
      <c r="C20" s="15">
        <v>0</v>
      </c>
      <c r="D20" s="15">
        <v>600</v>
      </c>
      <c r="E20" s="15">
        <v>400</v>
      </c>
      <c r="F20" s="16">
        <f>D20+E20-C20</f>
        <v>1000</v>
      </c>
    </row>
    <row r="21" spans="1:11" ht="12.75" x14ac:dyDescent="0.2">
      <c r="A21" s="13" t="s">
        <v>25</v>
      </c>
      <c r="B21" s="14">
        <v>990</v>
      </c>
      <c r="C21" s="15">
        <v>9</v>
      </c>
      <c r="D21" s="15">
        <v>0</v>
      </c>
      <c r="E21" s="15">
        <v>0</v>
      </c>
      <c r="F21" s="16">
        <f t="shared" si="0"/>
        <v>-9</v>
      </c>
    </row>
    <row r="22" spans="1:11" ht="12.75" x14ac:dyDescent="0.2">
      <c r="A22" s="13" t="s">
        <v>26</v>
      </c>
      <c r="B22" s="14">
        <v>202</v>
      </c>
      <c r="C22" s="15">
        <v>1041</v>
      </c>
      <c r="D22" s="15">
        <v>7</v>
      </c>
      <c r="E22" s="15">
        <v>0</v>
      </c>
      <c r="F22" s="16">
        <f t="shared" si="0"/>
        <v>-1034</v>
      </c>
    </row>
    <row r="23" spans="1:11" ht="12.75" x14ac:dyDescent="0.2">
      <c r="A23" s="13" t="s">
        <v>27</v>
      </c>
      <c r="B23" s="14">
        <v>302</v>
      </c>
      <c r="C23" s="15">
        <v>0</v>
      </c>
      <c r="D23" s="15">
        <v>0</v>
      </c>
      <c r="E23" s="15">
        <v>126048.12</v>
      </c>
      <c r="F23" s="16">
        <f t="shared" si="0"/>
        <v>126048.12</v>
      </c>
    </row>
    <row r="24" spans="1:11" ht="12.75" x14ac:dyDescent="0.2">
      <c r="A24" s="13" t="s">
        <v>28</v>
      </c>
      <c r="B24" s="14">
        <v>303</v>
      </c>
      <c r="C24" s="15">
        <v>0</v>
      </c>
      <c r="D24" s="15">
        <v>0</v>
      </c>
      <c r="E24" s="15">
        <v>52203.73</v>
      </c>
      <c r="F24" s="16">
        <f t="shared" si="0"/>
        <v>52203.73</v>
      </c>
    </row>
    <row r="25" spans="1:11" ht="12.75" x14ac:dyDescent="0.2">
      <c r="A25" s="13" t="s">
        <v>29</v>
      </c>
      <c r="B25" s="14" t="s">
        <v>30</v>
      </c>
      <c r="C25" s="15">
        <v>0</v>
      </c>
      <c r="D25" s="15">
        <v>29090</v>
      </c>
      <c r="E25" s="15">
        <v>0</v>
      </c>
      <c r="F25" s="16">
        <f t="shared" si="0"/>
        <v>29090</v>
      </c>
    </row>
    <row r="26" spans="1:11" ht="12.75" x14ac:dyDescent="0.2">
      <c r="A26" s="39" t="s">
        <v>31</v>
      </c>
      <c r="B26" s="40"/>
      <c r="C26" s="46">
        <f>SUM(C16:C25)</f>
        <v>1050</v>
      </c>
      <c r="D26" s="25">
        <f>SUM(D16:D25)</f>
        <v>356284.97</v>
      </c>
      <c r="E26" s="25">
        <f>SUM(E16:E25)</f>
        <v>178651.85</v>
      </c>
      <c r="F26" s="41">
        <f t="shared" ref="F26:F51" si="1">D26+E26-C26</f>
        <v>533886.81999999995</v>
      </c>
    </row>
    <row r="27" spans="1:11" ht="12.75" x14ac:dyDescent="0.2">
      <c r="A27" s="47" t="s">
        <v>32</v>
      </c>
      <c r="B27" s="48">
        <v>163</v>
      </c>
      <c r="C27" s="49">
        <v>0</v>
      </c>
      <c r="D27" s="49">
        <v>1045</v>
      </c>
      <c r="E27" s="49">
        <v>0</v>
      </c>
      <c r="F27" s="50">
        <f t="shared" si="1"/>
        <v>1045</v>
      </c>
    </row>
    <row r="28" spans="1:11" ht="12.75" x14ac:dyDescent="0.2">
      <c r="A28" s="51" t="s">
        <v>33</v>
      </c>
      <c r="B28" s="52"/>
      <c r="C28" s="53">
        <f>SUM(C27)</f>
        <v>0</v>
      </c>
      <c r="D28" s="53">
        <f>SUM(D27)</f>
        <v>1045</v>
      </c>
      <c r="E28" s="53">
        <f>SUM(E27)</f>
        <v>0</v>
      </c>
      <c r="F28" s="54">
        <f t="shared" si="1"/>
        <v>1045</v>
      </c>
    </row>
    <row r="29" spans="1:11" ht="12.75" x14ac:dyDescent="0.2">
      <c r="A29" s="55" t="s">
        <v>34</v>
      </c>
      <c r="B29" s="56">
        <v>350</v>
      </c>
      <c r="C29" s="57">
        <v>0</v>
      </c>
      <c r="D29" s="57">
        <v>0</v>
      </c>
      <c r="E29" s="57">
        <v>1122158.33</v>
      </c>
      <c r="F29" s="58">
        <f t="shared" si="1"/>
        <v>1122158.33</v>
      </c>
    </row>
    <row r="30" spans="1:11" ht="12.75" x14ac:dyDescent="0.2">
      <c r="A30" s="51" t="s">
        <v>35</v>
      </c>
      <c r="B30" s="52"/>
      <c r="C30" s="53">
        <f>SUM(C29)</f>
        <v>0</v>
      </c>
      <c r="D30" s="53">
        <f>SUM(D29)</f>
        <v>0</v>
      </c>
      <c r="E30" s="53">
        <f>SUM(E29)</f>
        <v>1122158.33</v>
      </c>
      <c r="F30" s="54">
        <f t="shared" si="1"/>
        <v>1122158.33</v>
      </c>
    </row>
    <row r="31" spans="1:11" ht="12.75" x14ac:dyDescent="0.2">
      <c r="A31" s="59" t="s">
        <v>36</v>
      </c>
      <c r="B31" s="60">
        <v>184</v>
      </c>
      <c r="C31" s="61">
        <v>0</v>
      </c>
      <c r="D31" s="61">
        <v>55744.480000000003</v>
      </c>
      <c r="E31" s="61">
        <v>0</v>
      </c>
      <c r="F31" s="62">
        <f t="shared" si="1"/>
        <v>55744.480000000003</v>
      </c>
    </row>
    <row r="32" spans="1:11" ht="12.75" x14ac:dyDescent="0.2">
      <c r="A32" s="276" t="s">
        <v>37</v>
      </c>
      <c r="B32" s="277"/>
      <c r="C32" s="53">
        <f>C31</f>
        <v>0</v>
      </c>
      <c r="D32" s="53">
        <f>D31</f>
        <v>55744.480000000003</v>
      </c>
      <c r="E32" s="53">
        <f>E31</f>
        <v>0</v>
      </c>
      <c r="F32" s="54">
        <f t="shared" si="1"/>
        <v>55744.480000000003</v>
      </c>
      <c r="I32" s="27"/>
      <c r="K32" s="27"/>
    </row>
    <row r="33" spans="1:9" ht="12.75" x14ac:dyDescent="0.2">
      <c r="A33" s="59" t="s">
        <v>38</v>
      </c>
      <c r="B33" s="60">
        <v>217</v>
      </c>
      <c r="C33" s="61">
        <v>0</v>
      </c>
      <c r="D33" s="61">
        <v>27786.31</v>
      </c>
      <c r="E33" s="63">
        <v>0</v>
      </c>
      <c r="F33" s="62">
        <f t="shared" si="1"/>
        <v>27786.31</v>
      </c>
    </row>
    <row r="34" spans="1:9" ht="12.75" x14ac:dyDescent="0.2">
      <c r="A34" s="276" t="s">
        <v>39</v>
      </c>
      <c r="B34" s="277"/>
      <c r="C34" s="53">
        <f>SUM(C33)</f>
        <v>0</v>
      </c>
      <c r="D34" s="53">
        <f>SUM(D33)</f>
        <v>27786.31</v>
      </c>
      <c r="E34" s="53">
        <f>SUM(E33)</f>
        <v>0</v>
      </c>
      <c r="F34" s="54">
        <f t="shared" si="1"/>
        <v>27786.31</v>
      </c>
    </row>
    <row r="35" spans="1:9" ht="12.75" x14ac:dyDescent="0.2">
      <c r="A35" s="64" t="s">
        <v>40</v>
      </c>
      <c r="B35" s="56">
        <v>166</v>
      </c>
      <c r="C35" s="57">
        <v>0</v>
      </c>
      <c r="D35" s="57">
        <v>17854.939999999999</v>
      </c>
      <c r="E35" s="57">
        <v>0</v>
      </c>
      <c r="F35" s="58">
        <f t="shared" si="1"/>
        <v>17854.939999999999</v>
      </c>
    </row>
    <row r="36" spans="1:9" ht="12.75" x14ac:dyDescent="0.2">
      <c r="A36" s="64" t="s">
        <v>41</v>
      </c>
      <c r="B36" s="56">
        <v>228</v>
      </c>
      <c r="C36" s="57">
        <v>0</v>
      </c>
      <c r="D36" s="57">
        <v>4200</v>
      </c>
      <c r="E36" s="57">
        <v>0</v>
      </c>
      <c r="F36" s="58">
        <f t="shared" si="1"/>
        <v>4200</v>
      </c>
    </row>
    <row r="37" spans="1:9" ht="12.75" x14ac:dyDescent="0.2">
      <c r="A37" s="64" t="s">
        <v>42</v>
      </c>
      <c r="B37" s="56">
        <v>942</v>
      </c>
      <c r="C37" s="57">
        <v>0</v>
      </c>
      <c r="D37" s="57">
        <v>11394</v>
      </c>
      <c r="E37" s="57">
        <v>0</v>
      </c>
      <c r="F37" s="58">
        <f t="shared" si="1"/>
        <v>11394</v>
      </c>
    </row>
    <row r="38" spans="1:9" ht="12.75" x14ac:dyDescent="0.2">
      <c r="A38" s="276" t="s">
        <v>43</v>
      </c>
      <c r="B38" s="277"/>
      <c r="C38" s="53">
        <f>SUM(C35:C37)</f>
        <v>0</v>
      </c>
      <c r="D38" s="53">
        <f>SUM(D35:D37)</f>
        <v>33448.94</v>
      </c>
      <c r="E38" s="53">
        <f>SUM(E35:E37)</f>
        <v>0</v>
      </c>
      <c r="F38" s="54">
        <f t="shared" si="1"/>
        <v>33448.94</v>
      </c>
    </row>
    <row r="39" spans="1:9" ht="12.75" x14ac:dyDescent="0.2">
      <c r="A39" s="37" t="s">
        <v>44</v>
      </c>
      <c r="B39" s="65">
        <v>122</v>
      </c>
      <c r="C39" s="38">
        <v>0</v>
      </c>
      <c r="D39" s="38">
        <v>0</v>
      </c>
      <c r="E39" s="38">
        <v>6074.2</v>
      </c>
      <c r="F39" s="66">
        <f t="shared" si="1"/>
        <v>6074.2</v>
      </c>
    </row>
    <row r="40" spans="1:9" ht="12.75" x14ac:dyDescent="0.2">
      <c r="A40" s="274" t="s">
        <v>45</v>
      </c>
      <c r="B40" s="275"/>
      <c r="C40" s="25">
        <f>SUM(C39)</f>
        <v>0</v>
      </c>
      <c r="D40" s="25">
        <f>SUM(D39)</f>
        <v>0</v>
      </c>
      <c r="E40" s="25">
        <f>SUM(E39)</f>
        <v>6074.2</v>
      </c>
      <c r="F40" s="41">
        <f t="shared" si="1"/>
        <v>6074.2</v>
      </c>
    </row>
    <row r="41" spans="1:9" ht="12.75" x14ac:dyDescent="0.2">
      <c r="A41" s="67" t="s">
        <v>46</v>
      </c>
      <c r="B41" s="56">
        <v>161</v>
      </c>
      <c r="C41" s="57">
        <v>0</v>
      </c>
      <c r="D41" s="57">
        <v>46365</v>
      </c>
      <c r="E41" s="68">
        <v>0</v>
      </c>
      <c r="F41" s="58">
        <f t="shared" si="1"/>
        <v>46365</v>
      </c>
      <c r="I41" s="27">
        <f>F41+F42</f>
        <v>46365</v>
      </c>
    </row>
    <row r="42" spans="1:9" ht="12.75" x14ac:dyDescent="0.2">
      <c r="A42" s="67" t="s">
        <v>47</v>
      </c>
      <c r="B42" s="56">
        <v>169</v>
      </c>
      <c r="C42" s="57">
        <v>0</v>
      </c>
      <c r="D42" s="57">
        <v>0</v>
      </c>
      <c r="E42" s="69">
        <v>0</v>
      </c>
      <c r="F42" s="58">
        <f t="shared" si="1"/>
        <v>0</v>
      </c>
    </row>
    <row r="43" spans="1:9" ht="12.75" x14ac:dyDescent="0.2">
      <c r="A43" s="70" t="s">
        <v>48</v>
      </c>
      <c r="B43" s="71">
        <v>987</v>
      </c>
      <c r="C43" s="72">
        <v>0</v>
      </c>
      <c r="D43" s="72">
        <v>10711.46</v>
      </c>
      <c r="E43" s="73">
        <v>0</v>
      </c>
      <c r="F43" s="58">
        <f t="shared" si="1"/>
        <v>10711.46</v>
      </c>
    </row>
    <row r="44" spans="1:9" ht="12.75" x14ac:dyDescent="0.2">
      <c r="A44" s="276" t="s">
        <v>49</v>
      </c>
      <c r="B44" s="277"/>
      <c r="C44" s="53">
        <f>SUM(C41:C43)</f>
        <v>0</v>
      </c>
      <c r="D44" s="53">
        <f>SUM(D41:D43)</f>
        <v>57076.46</v>
      </c>
      <c r="E44" s="53">
        <f>SUM(E41:E43)</f>
        <v>0</v>
      </c>
      <c r="F44" s="54">
        <f t="shared" si="1"/>
        <v>57076.46</v>
      </c>
    </row>
    <row r="45" spans="1:9" ht="12.75" x14ac:dyDescent="0.2">
      <c r="A45" s="74" t="s">
        <v>50</v>
      </c>
      <c r="B45" s="48">
        <v>159</v>
      </c>
      <c r="C45" s="57">
        <v>0</v>
      </c>
      <c r="D45" s="57">
        <v>0</v>
      </c>
      <c r="E45" s="57">
        <v>0</v>
      </c>
      <c r="F45" s="58">
        <f t="shared" si="1"/>
        <v>0</v>
      </c>
    </row>
    <row r="46" spans="1:9" ht="12.75" x14ac:dyDescent="0.2">
      <c r="A46" s="276" t="s">
        <v>51</v>
      </c>
      <c r="B46" s="277"/>
      <c r="C46" s="53">
        <f>SUM(C45)</f>
        <v>0</v>
      </c>
      <c r="D46" s="53">
        <f>SUM(D45)</f>
        <v>0</v>
      </c>
      <c r="E46" s="53">
        <f>SUM(E45)</f>
        <v>0</v>
      </c>
      <c r="F46" s="54">
        <f t="shared" si="1"/>
        <v>0</v>
      </c>
    </row>
    <row r="47" spans="1:9" ht="12.75" x14ac:dyDescent="0.2">
      <c r="A47" s="75" t="s">
        <v>52</v>
      </c>
      <c r="B47" s="65">
        <v>134</v>
      </c>
      <c r="C47" s="38">
        <v>0</v>
      </c>
      <c r="D47" s="38">
        <v>0</v>
      </c>
      <c r="E47" s="38">
        <v>3795</v>
      </c>
      <c r="F47" s="16">
        <f t="shared" si="1"/>
        <v>3795</v>
      </c>
    </row>
    <row r="48" spans="1:9" ht="12.75" x14ac:dyDescent="0.2">
      <c r="A48" s="274" t="s">
        <v>53</v>
      </c>
      <c r="B48" s="275"/>
      <c r="C48" s="25">
        <f>SUM(C47)</f>
        <v>0</v>
      </c>
      <c r="D48" s="25">
        <f>SUM(D47)</f>
        <v>0</v>
      </c>
      <c r="E48" s="25">
        <f>SUM(E47)</f>
        <v>3795</v>
      </c>
      <c r="F48" s="41">
        <f t="shared" si="1"/>
        <v>3795</v>
      </c>
    </row>
    <row r="49" spans="1:7" s="4" customFormat="1" ht="12.75" x14ac:dyDescent="0.2">
      <c r="A49" s="75" t="s">
        <v>54</v>
      </c>
      <c r="B49" s="65">
        <v>310</v>
      </c>
      <c r="C49" s="38">
        <v>0</v>
      </c>
      <c r="D49" s="38">
        <v>0</v>
      </c>
      <c r="E49" s="38">
        <v>669095</v>
      </c>
      <c r="F49" s="16">
        <v>669095</v>
      </c>
    </row>
    <row r="50" spans="1:7" s="4" customFormat="1" ht="12.75" x14ac:dyDescent="0.2">
      <c r="A50" s="274" t="s">
        <v>55</v>
      </c>
      <c r="B50" s="275"/>
      <c r="C50" s="25">
        <f>SUM(C49)</f>
        <v>0</v>
      </c>
      <c r="D50" s="25">
        <f>SUM(D49)</f>
        <v>0</v>
      </c>
      <c r="E50" s="25">
        <f>SUM(E49)</f>
        <v>669095</v>
      </c>
      <c r="F50" s="41">
        <f t="shared" si="1"/>
        <v>669095</v>
      </c>
    </row>
    <row r="51" spans="1:7" ht="12.75" x14ac:dyDescent="0.2">
      <c r="A51" s="76" t="s">
        <v>56</v>
      </c>
      <c r="B51" s="60">
        <v>110</v>
      </c>
      <c r="C51" s="61">
        <v>900</v>
      </c>
      <c r="D51" s="61">
        <v>27253</v>
      </c>
      <c r="E51" s="61">
        <v>0</v>
      </c>
      <c r="F51" s="62">
        <f t="shared" si="1"/>
        <v>26353</v>
      </c>
    </row>
    <row r="52" spans="1:7" ht="12.75" x14ac:dyDescent="0.2">
      <c r="A52" s="274" t="s">
        <v>57</v>
      </c>
      <c r="B52" s="275"/>
      <c r="C52" s="77">
        <f>C51</f>
        <v>900</v>
      </c>
      <c r="D52" s="53">
        <f>D51</f>
        <v>27253</v>
      </c>
      <c r="E52" s="53">
        <f>E51</f>
        <v>0</v>
      </c>
      <c r="F52" s="54">
        <f>F51</f>
        <v>26353</v>
      </c>
    </row>
    <row r="53" spans="1:7" ht="15" x14ac:dyDescent="0.25">
      <c r="A53" s="78" t="s">
        <v>58</v>
      </c>
      <c r="B53" s="79"/>
      <c r="C53" s="80">
        <f>C7+C10+C12+C15+C26+C28+C30+C32+C34+C38+C40+C44+C46+C48+C50+C52</f>
        <v>2291.13</v>
      </c>
      <c r="D53" s="80">
        <f>D7+D10+D12+D15+D26+D28+D30+D32+D34+D38+D40+D44+D46+D48+D50+D52</f>
        <v>629049.22</v>
      </c>
      <c r="E53" s="80">
        <f>E7+E10+E12+E15+E26+E28+E30+E32+E34+E38+E40+E44+E46+E48+E50+E52</f>
        <v>2659531.3600000003</v>
      </c>
      <c r="F53" s="81">
        <f t="shared" ref="F53:F90" si="2">D53+E53-C53</f>
        <v>3286289.45</v>
      </c>
      <c r="G53" s="27">
        <f>D53+E53-C53</f>
        <v>3286289.45</v>
      </c>
    </row>
    <row r="54" spans="1:7" ht="12.75" x14ac:dyDescent="0.2">
      <c r="A54" s="82" t="s">
        <v>59</v>
      </c>
      <c r="B54" s="83" t="s">
        <v>60</v>
      </c>
      <c r="C54" s="84">
        <v>9450</v>
      </c>
      <c r="D54" s="85">
        <v>4598874.4000000004</v>
      </c>
      <c r="E54" s="86">
        <v>0</v>
      </c>
      <c r="F54" s="87">
        <f t="shared" si="2"/>
        <v>4589424.4000000004</v>
      </c>
    </row>
    <row r="55" spans="1:7" ht="12.75" x14ac:dyDescent="0.2">
      <c r="A55" s="88" t="s">
        <v>61</v>
      </c>
      <c r="B55" s="89" t="s">
        <v>62</v>
      </c>
      <c r="C55" s="90">
        <v>2690</v>
      </c>
      <c r="D55" s="91">
        <v>0</v>
      </c>
      <c r="E55" s="92">
        <v>0</v>
      </c>
      <c r="F55" s="93">
        <f t="shared" si="2"/>
        <v>-2690</v>
      </c>
    </row>
    <row r="56" spans="1:7" ht="13.9" customHeight="1" x14ac:dyDescent="0.2">
      <c r="A56" s="94" t="s">
        <v>63</v>
      </c>
      <c r="B56" s="95" t="s">
        <v>64</v>
      </c>
      <c r="C56" s="96">
        <v>0</v>
      </c>
      <c r="D56" s="97">
        <v>104173</v>
      </c>
      <c r="E56" s="98">
        <v>0</v>
      </c>
      <c r="F56" s="99">
        <f t="shared" si="2"/>
        <v>104173</v>
      </c>
    </row>
    <row r="57" spans="1:7" ht="15" customHeight="1" x14ac:dyDescent="0.2">
      <c r="A57" s="274" t="s">
        <v>65</v>
      </c>
      <c r="B57" s="275"/>
      <c r="C57" s="53">
        <f>C54+C55+C56</f>
        <v>12140</v>
      </c>
      <c r="D57" s="53">
        <f>D54+D55+D56</f>
        <v>4703047.4000000004</v>
      </c>
      <c r="E57" s="53">
        <f>E54+E55+E56</f>
        <v>0</v>
      </c>
      <c r="F57" s="100">
        <f t="shared" si="2"/>
        <v>4690907.4000000004</v>
      </c>
    </row>
    <row r="58" spans="1:7" ht="12.75" x14ac:dyDescent="0.2">
      <c r="A58" s="94" t="s">
        <v>66</v>
      </c>
      <c r="B58" s="101" t="s">
        <v>67</v>
      </c>
      <c r="C58" s="102">
        <v>7566</v>
      </c>
      <c r="D58" s="103">
        <v>2893439.76</v>
      </c>
      <c r="E58" s="104">
        <v>0</v>
      </c>
      <c r="F58" s="87">
        <f t="shared" si="2"/>
        <v>2885873.76</v>
      </c>
    </row>
    <row r="59" spans="1:7" ht="12.75" x14ac:dyDescent="0.2">
      <c r="A59" s="88" t="s">
        <v>68</v>
      </c>
      <c r="B59" s="89" t="s">
        <v>69</v>
      </c>
      <c r="C59" s="90">
        <v>2452</v>
      </c>
      <c r="D59" s="91">
        <v>0</v>
      </c>
      <c r="E59" s="92">
        <v>0</v>
      </c>
      <c r="F59" s="93">
        <f t="shared" si="2"/>
        <v>-2452</v>
      </c>
    </row>
    <row r="60" spans="1:7" ht="12.75" x14ac:dyDescent="0.2">
      <c r="A60" s="94" t="s">
        <v>70</v>
      </c>
      <c r="B60" s="95" t="s">
        <v>71</v>
      </c>
      <c r="C60" s="96">
        <v>13</v>
      </c>
      <c r="D60" s="97">
        <v>93925</v>
      </c>
      <c r="E60" s="98">
        <v>0</v>
      </c>
      <c r="F60" s="105">
        <f t="shared" si="2"/>
        <v>93912</v>
      </c>
    </row>
    <row r="61" spans="1:7" ht="12.75" x14ac:dyDescent="0.2">
      <c r="A61" s="270" t="s">
        <v>72</v>
      </c>
      <c r="B61" s="271"/>
      <c r="C61" s="53">
        <f>C58+C59+C60</f>
        <v>10031</v>
      </c>
      <c r="D61" s="53">
        <f>D58+D59+D60</f>
        <v>2987364.76</v>
      </c>
      <c r="E61" s="53">
        <f>E58+E59+E60</f>
        <v>0</v>
      </c>
      <c r="F61" s="100">
        <f t="shared" si="2"/>
        <v>2977333.76</v>
      </c>
    </row>
    <row r="62" spans="1:7" ht="12.75" x14ac:dyDescent="0.2">
      <c r="A62" s="106" t="s">
        <v>73</v>
      </c>
      <c r="B62" s="101" t="s">
        <v>74</v>
      </c>
      <c r="C62" s="107">
        <v>0</v>
      </c>
      <c r="D62" s="108">
        <v>1285568.8500000001</v>
      </c>
      <c r="E62" s="109">
        <v>0</v>
      </c>
      <c r="F62" s="110">
        <f t="shared" si="2"/>
        <v>1285568.8500000001</v>
      </c>
    </row>
    <row r="63" spans="1:7" ht="12.75" x14ac:dyDescent="0.2">
      <c r="A63" s="270" t="s">
        <v>75</v>
      </c>
      <c r="B63" s="271"/>
      <c r="C63" s="53">
        <f>C62</f>
        <v>0</v>
      </c>
      <c r="D63" s="53">
        <f>D62</f>
        <v>1285568.8500000001</v>
      </c>
      <c r="E63" s="53">
        <f>E62</f>
        <v>0</v>
      </c>
      <c r="F63" s="100">
        <f t="shared" si="2"/>
        <v>1285568.8500000001</v>
      </c>
    </row>
    <row r="64" spans="1:7" ht="12.75" x14ac:dyDescent="0.2">
      <c r="A64" s="106" t="s">
        <v>76</v>
      </c>
      <c r="B64" s="111" t="s">
        <v>77</v>
      </c>
      <c r="C64" s="107">
        <v>0</v>
      </c>
      <c r="D64" s="108">
        <v>0</v>
      </c>
      <c r="E64" s="109">
        <v>0</v>
      </c>
      <c r="F64" s="110">
        <f t="shared" si="2"/>
        <v>0</v>
      </c>
    </row>
    <row r="65" spans="1:11" ht="12.75" x14ac:dyDescent="0.2">
      <c r="A65" s="270" t="s">
        <v>78</v>
      </c>
      <c r="B65" s="271"/>
      <c r="C65" s="53">
        <f>C64</f>
        <v>0</v>
      </c>
      <c r="D65" s="53">
        <v>0</v>
      </c>
      <c r="E65" s="53">
        <f>E64</f>
        <v>0</v>
      </c>
      <c r="F65" s="100">
        <f t="shared" si="2"/>
        <v>0</v>
      </c>
    </row>
    <row r="66" spans="1:11" ht="12.75" x14ac:dyDescent="0.2">
      <c r="A66" s="112" t="s">
        <v>79</v>
      </c>
      <c r="B66" s="83" t="s">
        <v>80</v>
      </c>
      <c r="C66" s="113">
        <v>5232.3999999999996</v>
      </c>
      <c r="D66" s="114">
        <v>676660</v>
      </c>
      <c r="E66" s="115">
        <v>331850.21000000002</v>
      </c>
      <c r="F66" s="110">
        <f t="shared" si="2"/>
        <v>1003277.8099999999</v>
      </c>
      <c r="G66" s="4"/>
    </row>
    <row r="67" spans="1:11" ht="12.75" x14ac:dyDescent="0.2">
      <c r="A67" s="270" t="s">
        <v>81</v>
      </c>
      <c r="B67" s="271"/>
      <c r="C67" s="53">
        <f>C66</f>
        <v>5232.3999999999996</v>
      </c>
      <c r="D67" s="53">
        <f>D66</f>
        <v>676660</v>
      </c>
      <c r="E67" s="53">
        <f>E66</f>
        <v>331850.21000000002</v>
      </c>
      <c r="F67" s="100">
        <f t="shared" si="2"/>
        <v>1003277.8099999999</v>
      </c>
    </row>
    <row r="68" spans="1:11" ht="12.75" x14ac:dyDescent="0.2">
      <c r="A68" s="106" t="s">
        <v>82</v>
      </c>
      <c r="B68" s="111" t="s">
        <v>83</v>
      </c>
      <c r="C68" s="107">
        <v>114421</v>
      </c>
      <c r="D68" s="108">
        <v>181223</v>
      </c>
      <c r="E68" s="109">
        <v>198272</v>
      </c>
      <c r="F68" s="110">
        <f t="shared" si="2"/>
        <v>265074</v>
      </c>
    </row>
    <row r="69" spans="1:11" ht="13.9" customHeight="1" x14ac:dyDescent="0.2">
      <c r="A69" s="270" t="s">
        <v>84</v>
      </c>
      <c r="B69" s="271"/>
      <c r="C69" s="53">
        <f>C68</f>
        <v>114421</v>
      </c>
      <c r="D69" s="53">
        <v>198272</v>
      </c>
      <c r="E69" s="53">
        <v>181223</v>
      </c>
      <c r="F69" s="100">
        <f t="shared" si="2"/>
        <v>265074</v>
      </c>
      <c r="G69" s="27"/>
      <c r="I69" s="27">
        <v>414069.63</v>
      </c>
      <c r="J69" s="27">
        <f>F90-I69</f>
        <v>18908483.16</v>
      </c>
    </row>
    <row r="70" spans="1:11" ht="12.75" x14ac:dyDescent="0.2">
      <c r="A70" s="106" t="s">
        <v>85</v>
      </c>
      <c r="B70" s="111" t="s">
        <v>86</v>
      </c>
      <c r="C70" s="107">
        <v>47378</v>
      </c>
      <c r="D70" s="108">
        <v>156880.62</v>
      </c>
      <c r="E70" s="109">
        <v>0</v>
      </c>
      <c r="F70" s="110">
        <f t="shared" si="2"/>
        <v>109502.62</v>
      </c>
      <c r="I70" s="27">
        <v>133174</v>
      </c>
    </row>
    <row r="71" spans="1:11" ht="12.75" x14ac:dyDescent="0.2">
      <c r="A71" s="270" t="s">
        <v>87</v>
      </c>
      <c r="B71" s="271"/>
      <c r="C71" s="53">
        <f>C70</f>
        <v>47378</v>
      </c>
      <c r="D71" s="53">
        <f>D70</f>
        <v>156880.62</v>
      </c>
      <c r="E71" s="53">
        <f>E70</f>
        <v>0</v>
      </c>
      <c r="F71" s="100">
        <f t="shared" si="2"/>
        <v>109502.62</v>
      </c>
      <c r="I71" s="27">
        <f>I69-I70</f>
        <v>280895.63</v>
      </c>
      <c r="J71" s="27">
        <f>F90-I71</f>
        <v>19041657.16</v>
      </c>
    </row>
    <row r="72" spans="1:11" ht="12.75" x14ac:dyDescent="0.2">
      <c r="A72" s="116" t="s">
        <v>88</v>
      </c>
      <c r="B72" s="117" t="s">
        <v>89</v>
      </c>
      <c r="C72" s="118">
        <v>0</v>
      </c>
      <c r="D72" s="118">
        <v>1540825.61</v>
      </c>
      <c r="E72" s="118">
        <v>0</v>
      </c>
      <c r="F72" s="119">
        <f t="shared" si="2"/>
        <v>1540825.61</v>
      </c>
    </row>
    <row r="73" spans="1:11" ht="12.75" x14ac:dyDescent="0.2">
      <c r="A73" s="270" t="s">
        <v>90</v>
      </c>
      <c r="B73" s="271"/>
      <c r="C73" s="120">
        <f>C72</f>
        <v>0</v>
      </c>
      <c r="D73" s="121">
        <f>D72</f>
        <v>1540825.61</v>
      </c>
      <c r="E73" s="121">
        <v>0</v>
      </c>
      <c r="F73" s="122">
        <f t="shared" si="2"/>
        <v>1540825.61</v>
      </c>
      <c r="J73" s="123">
        <v>17157423.59</v>
      </c>
      <c r="K73">
        <v>311</v>
      </c>
    </row>
    <row r="74" spans="1:11" ht="12.75" x14ac:dyDescent="0.2">
      <c r="A74" s="124" t="s">
        <v>91</v>
      </c>
      <c r="B74" s="125" t="s">
        <v>92</v>
      </c>
      <c r="C74" s="126">
        <v>0</v>
      </c>
      <c r="D74" s="126">
        <v>710425.52</v>
      </c>
      <c r="E74" s="126">
        <v>0</v>
      </c>
      <c r="F74" s="127">
        <f t="shared" si="2"/>
        <v>710425.52</v>
      </c>
      <c r="J74" s="27">
        <f>J73-F90</f>
        <v>-2165129.1999999993</v>
      </c>
    </row>
    <row r="75" spans="1:11" ht="12.75" x14ac:dyDescent="0.2">
      <c r="A75" s="270" t="s">
        <v>93</v>
      </c>
      <c r="B75" s="271"/>
      <c r="C75" s="120">
        <f>C74</f>
        <v>0</v>
      </c>
      <c r="D75" s="121">
        <f>D74</f>
        <v>710425.52</v>
      </c>
      <c r="E75" s="121">
        <f>E74</f>
        <v>0</v>
      </c>
      <c r="F75" s="122">
        <f t="shared" si="2"/>
        <v>710425.52</v>
      </c>
    </row>
    <row r="76" spans="1:11" ht="12.75" x14ac:dyDescent="0.2">
      <c r="A76" s="128" t="s">
        <v>94</v>
      </c>
      <c r="B76" s="129" t="s">
        <v>95</v>
      </c>
      <c r="C76" s="130">
        <v>18158</v>
      </c>
      <c r="D76" s="130">
        <v>2418372</v>
      </c>
      <c r="E76" s="131">
        <v>0</v>
      </c>
      <c r="F76" s="132">
        <f t="shared" si="2"/>
        <v>2400214</v>
      </c>
    </row>
    <row r="77" spans="1:11" ht="12.75" x14ac:dyDescent="0.2">
      <c r="A77" s="133" t="s">
        <v>96</v>
      </c>
      <c r="B77" s="134" t="s">
        <v>97</v>
      </c>
      <c r="C77" s="135">
        <v>9575</v>
      </c>
      <c r="D77" s="135">
        <v>0</v>
      </c>
      <c r="E77" s="136">
        <v>0</v>
      </c>
      <c r="F77" s="93">
        <f t="shared" si="2"/>
        <v>-9575</v>
      </c>
    </row>
    <row r="78" spans="1:11" ht="12.75" x14ac:dyDescent="0.2">
      <c r="A78" s="137" t="s">
        <v>98</v>
      </c>
      <c r="B78" s="138" t="s">
        <v>99</v>
      </c>
      <c r="C78" s="139">
        <v>0</v>
      </c>
      <c r="D78" s="139">
        <v>0</v>
      </c>
      <c r="E78" s="140">
        <v>0</v>
      </c>
      <c r="F78" s="141">
        <f t="shared" si="2"/>
        <v>0</v>
      </c>
    </row>
    <row r="79" spans="1:11" ht="12.75" x14ac:dyDescent="0.2">
      <c r="A79" s="270" t="s">
        <v>100</v>
      </c>
      <c r="B79" s="271"/>
      <c r="C79" s="53">
        <f>C76+C77+C78</f>
        <v>27733</v>
      </c>
      <c r="D79" s="53">
        <f>D76+D77+D78</f>
        <v>2418372</v>
      </c>
      <c r="E79" s="53">
        <f>E76+E77+E78</f>
        <v>0</v>
      </c>
      <c r="F79" s="54">
        <f t="shared" si="2"/>
        <v>2390639</v>
      </c>
    </row>
    <row r="80" spans="1:11" ht="12.75" x14ac:dyDescent="0.2">
      <c r="A80" s="106" t="s">
        <v>101</v>
      </c>
      <c r="B80" s="111" t="s">
        <v>102</v>
      </c>
      <c r="C80" s="102">
        <v>0</v>
      </c>
      <c r="D80" s="103">
        <v>228181.6</v>
      </c>
      <c r="E80" s="104">
        <v>0</v>
      </c>
      <c r="F80" s="87">
        <f t="shared" si="2"/>
        <v>228181.6</v>
      </c>
    </row>
    <row r="81" spans="1:10" ht="12.75" x14ac:dyDescent="0.2">
      <c r="A81" s="142" t="s">
        <v>101</v>
      </c>
      <c r="B81" s="143" t="s">
        <v>103</v>
      </c>
      <c r="C81" s="144">
        <v>0</v>
      </c>
      <c r="D81" s="145">
        <v>518338.17</v>
      </c>
      <c r="E81" s="146">
        <v>0</v>
      </c>
      <c r="F81" s="147">
        <f t="shared" si="2"/>
        <v>518338.17</v>
      </c>
    </row>
    <row r="82" spans="1:10" ht="12.75" x14ac:dyDescent="0.2">
      <c r="A82" s="270" t="s">
        <v>104</v>
      </c>
      <c r="B82" s="271"/>
      <c r="C82" s="53">
        <f>SUM(C80:C81)</f>
        <v>0</v>
      </c>
      <c r="D82" s="53">
        <f>SUM(D80:D81)</f>
        <v>746519.77</v>
      </c>
      <c r="E82" s="53">
        <f>SUM(E80:E81)</f>
        <v>0</v>
      </c>
      <c r="F82" s="100">
        <f t="shared" si="2"/>
        <v>746519.77</v>
      </c>
    </row>
    <row r="83" spans="1:10" ht="12.75" x14ac:dyDescent="0.2">
      <c r="A83" s="106" t="s">
        <v>105</v>
      </c>
      <c r="B83" s="129" t="s">
        <v>106</v>
      </c>
      <c r="C83" s="148">
        <v>0</v>
      </c>
      <c r="D83" s="139">
        <v>52382.3</v>
      </c>
      <c r="E83" s="140">
        <v>0</v>
      </c>
      <c r="F83" s="110">
        <f t="shared" si="2"/>
        <v>52382.3</v>
      </c>
    </row>
    <row r="84" spans="1:10" ht="12.75" x14ac:dyDescent="0.2">
      <c r="A84" s="270" t="s">
        <v>107</v>
      </c>
      <c r="B84" s="271"/>
      <c r="C84" s="53">
        <f>C83</f>
        <v>0</v>
      </c>
      <c r="D84" s="53">
        <f>D83</f>
        <v>52382.3</v>
      </c>
      <c r="E84" s="53">
        <f>E83</f>
        <v>0</v>
      </c>
      <c r="F84" s="100">
        <f t="shared" si="2"/>
        <v>52382.3</v>
      </c>
    </row>
    <row r="85" spans="1:10" ht="12.75" x14ac:dyDescent="0.2">
      <c r="A85" s="106" t="s">
        <v>108</v>
      </c>
      <c r="B85" s="111" t="s">
        <v>109</v>
      </c>
      <c r="C85" s="113">
        <v>0</v>
      </c>
      <c r="D85" s="114">
        <v>262899.7</v>
      </c>
      <c r="E85" s="115">
        <v>0</v>
      </c>
      <c r="F85" s="110">
        <f t="shared" si="2"/>
        <v>262899.7</v>
      </c>
      <c r="J85" s="27">
        <f>F97-E106</f>
        <v>0</v>
      </c>
    </row>
    <row r="86" spans="1:10" ht="13.15" customHeight="1" x14ac:dyDescent="0.2">
      <c r="A86" s="270" t="s">
        <v>110</v>
      </c>
      <c r="B86" s="271"/>
      <c r="C86" s="121">
        <f>C85</f>
        <v>0</v>
      </c>
      <c r="D86" s="121">
        <f>D85</f>
        <v>262899.7</v>
      </c>
      <c r="E86" s="121">
        <f>E85</f>
        <v>0</v>
      </c>
      <c r="F86" s="122">
        <f t="shared" si="2"/>
        <v>262899.7</v>
      </c>
    </row>
    <row r="87" spans="1:10" ht="13.15" customHeight="1" x14ac:dyDescent="0.2">
      <c r="A87" s="116" t="s">
        <v>111</v>
      </c>
      <c r="B87" s="149" t="s">
        <v>112</v>
      </c>
      <c r="C87" s="150">
        <v>0</v>
      </c>
      <c r="D87" s="150">
        <v>907</v>
      </c>
      <c r="E87" s="150">
        <v>0</v>
      </c>
      <c r="F87" s="151">
        <f t="shared" si="2"/>
        <v>907</v>
      </c>
    </row>
    <row r="88" spans="1:10" ht="13.15" customHeight="1" x14ac:dyDescent="0.2">
      <c r="A88" s="270" t="s">
        <v>113</v>
      </c>
      <c r="B88" s="271"/>
      <c r="C88" s="53">
        <f>C87</f>
        <v>0</v>
      </c>
      <c r="D88" s="53">
        <f>D87</f>
        <v>907</v>
      </c>
      <c r="E88" s="53">
        <f>E85</f>
        <v>0</v>
      </c>
      <c r="F88" s="54">
        <f t="shared" si="2"/>
        <v>907</v>
      </c>
    </row>
    <row r="89" spans="1:10" ht="15" x14ac:dyDescent="0.25">
      <c r="A89" s="272" t="s">
        <v>114</v>
      </c>
      <c r="B89" s="273"/>
      <c r="C89" s="152">
        <f>C57+C61+C63+C65+C67+C69+C71+C73+C75+C79+C82+C84+C86+C88</f>
        <v>216935.4</v>
      </c>
      <c r="D89" s="152">
        <f>D57+D61+D63+D65+D67+D69+D71+D73+D75+D79+D82+D84+D86+D88</f>
        <v>15740125.529999997</v>
      </c>
      <c r="E89" s="152">
        <f>E57+E61+E63+E65+E67+E69+E71+E73+E75+E79+E82+E84+E86+E88</f>
        <v>513073.21</v>
      </c>
      <c r="F89" s="153">
        <f t="shared" si="2"/>
        <v>16036263.339999998</v>
      </c>
    </row>
    <row r="90" spans="1:10" ht="15.75" x14ac:dyDescent="0.25">
      <c r="A90" s="268" t="s">
        <v>115</v>
      </c>
      <c r="B90" s="269"/>
      <c r="C90" s="154">
        <f>C53+C89</f>
        <v>219226.53</v>
      </c>
      <c r="D90" s="154">
        <f>D53+D89</f>
        <v>16369174.749999998</v>
      </c>
      <c r="E90" s="154">
        <f>E53+E89</f>
        <v>3172604.5700000003</v>
      </c>
      <c r="F90" s="154">
        <f t="shared" si="2"/>
        <v>19322552.789999999</v>
      </c>
      <c r="I90">
        <v>19322552.789999999</v>
      </c>
      <c r="J90" s="27">
        <f>F90-I90</f>
        <v>0</v>
      </c>
    </row>
    <row r="91" spans="1:10" ht="12.75" x14ac:dyDescent="0.2">
      <c r="A91" s="4"/>
      <c r="B91" s="4"/>
      <c r="C91" s="4"/>
      <c r="D91" s="4"/>
      <c r="E91" s="4"/>
      <c r="F91" s="4"/>
    </row>
    <row r="92" spans="1:10" ht="12.75" x14ac:dyDescent="0.2">
      <c r="A92" s="4"/>
      <c r="B92" s="4"/>
      <c r="C92" s="4"/>
      <c r="D92" s="155" t="s">
        <v>116</v>
      </c>
      <c r="E92" s="156"/>
      <c r="F92" s="157">
        <f>F7</f>
        <v>653848.59</v>
      </c>
    </row>
    <row r="93" spans="1:10" ht="12.75" x14ac:dyDescent="0.2">
      <c r="A93" s="4"/>
      <c r="B93" s="4"/>
      <c r="C93" s="4"/>
      <c r="D93" s="158" t="s">
        <v>117</v>
      </c>
      <c r="E93" s="159"/>
      <c r="F93" s="160">
        <f>F12+F28+F30+F32+F34+F38+F44+F46</f>
        <v>1297259.52</v>
      </c>
    </row>
    <row r="94" spans="1:10" ht="12.75" x14ac:dyDescent="0.2">
      <c r="A94" s="4"/>
      <c r="B94" s="4"/>
      <c r="C94" s="4"/>
      <c r="D94" s="161" t="s">
        <v>118</v>
      </c>
      <c r="E94" s="162"/>
      <c r="F94" s="163">
        <f>F10+F15+F26+F40+F48</f>
        <v>639733.33999999985</v>
      </c>
    </row>
    <row r="95" spans="1:10" ht="13.15" customHeight="1" x14ac:dyDescent="0.2">
      <c r="A95" s="4"/>
      <c r="B95" s="4"/>
      <c r="C95" s="4"/>
      <c r="D95" s="161" t="s">
        <v>119</v>
      </c>
      <c r="E95" s="164"/>
      <c r="F95" s="163">
        <f>F89</f>
        <v>16036263.339999998</v>
      </c>
    </row>
    <row r="96" spans="1:10" ht="13.15" customHeight="1" x14ac:dyDescent="0.2">
      <c r="A96" s="4"/>
      <c r="B96" s="4"/>
      <c r="C96" s="4"/>
      <c r="D96" s="165" t="s">
        <v>120</v>
      </c>
      <c r="E96" s="166"/>
      <c r="F96" s="167">
        <f>F52+F50</f>
        <v>695448</v>
      </c>
    </row>
    <row r="97" spans="1:6" ht="13.15" customHeight="1" x14ac:dyDescent="0.25">
      <c r="A97" s="4"/>
      <c r="B97" s="4"/>
      <c r="C97" s="4"/>
      <c r="D97" s="168" t="s">
        <v>115</v>
      </c>
      <c r="E97" s="169"/>
      <c r="F97" s="170">
        <f>SUM(F92:F96)</f>
        <v>19322552.789999999</v>
      </c>
    </row>
    <row r="98" spans="1:6" ht="13.15" customHeight="1" x14ac:dyDescent="0.2">
      <c r="A98" s="4"/>
      <c r="B98" s="4"/>
      <c r="C98" s="4"/>
      <c r="D98" s="171"/>
      <c r="E98" s="171"/>
      <c r="F98" s="171"/>
    </row>
    <row r="99" spans="1:6" ht="12.75" x14ac:dyDescent="0.2">
      <c r="A99" s="4"/>
      <c r="B99" s="4"/>
      <c r="C99" s="4"/>
      <c r="D99" s="172" t="s">
        <v>121</v>
      </c>
      <c r="E99" s="173">
        <f>F15+F26</f>
        <v>626199.1399999999</v>
      </c>
      <c r="F99" s="4"/>
    </row>
    <row r="100" spans="1:6" ht="12.75" x14ac:dyDescent="0.2">
      <c r="A100" s="4"/>
      <c r="B100" s="4"/>
      <c r="C100" s="4"/>
      <c r="D100" s="174" t="s">
        <v>122</v>
      </c>
      <c r="E100" s="58">
        <f>F12+F28+F30+F32+F34+F38+F44+F46</f>
        <v>1297259.52</v>
      </c>
      <c r="F100" s="4"/>
    </row>
    <row r="101" spans="1:6" ht="12.75" x14ac:dyDescent="0.2">
      <c r="A101" s="4"/>
      <c r="B101" s="4"/>
      <c r="C101" s="4"/>
      <c r="D101" s="175" t="s">
        <v>123</v>
      </c>
      <c r="E101" s="176">
        <f>F10</f>
        <v>3665</v>
      </c>
      <c r="F101" s="4"/>
    </row>
    <row r="102" spans="1:6" ht="12.75" x14ac:dyDescent="0.2">
      <c r="A102" s="4"/>
      <c r="B102" s="4"/>
      <c r="C102" s="4"/>
      <c r="D102" s="177" t="s">
        <v>124</v>
      </c>
      <c r="E102" s="178">
        <f>F89</f>
        <v>16036263.339999998</v>
      </c>
      <c r="F102" s="4"/>
    </row>
    <row r="103" spans="1:6" ht="12.75" x14ac:dyDescent="0.2">
      <c r="A103" s="4"/>
      <c r="B103" s="4"/>
      <c r="C103" s="4"/>
      <c r="D103" s="175" t="s">
        <v>125</v>
      </c>
      <c r="E103" s="176">
        <f>F40+F48</f>
        <v>9869.2000000000007</v>
      </c>
      <c r="F103" s="4"/>
    </row>
    <row r="104" spans="1:6" ht="13.15" customHeight="1" x14ac:dyDescent="0.2">
      <c r="A104" s="4"/>
      <c r="B104" s="4"/>
      <c r="C104" s="4"/>
      <c r="D104" s="177" t="s">
        <v>126</v>
      </c>
      <c r="E104" s="178">
        <f>F96</f>
        <v>695448</v>
      </c>
      <c r="F104" s="4"/>
    </row>
    <row r="105" spans="1:6" ht="13.15" customHeight="1" x14ac:dyDescent="0.2">
      <c r="A105" s="4"/>
      <c r="B105" s="4"/>
      <c r="C105" s="4"/>
      <c r="D105" s="179" t="s">
        <v>127</v>
      </c>
      <c r="E105" s="176">
        <f>F92</f>
        <v>653848.59</v>
      </c>
      <c r="F105" s="4"/>
    </row>
    <row r="106" spans="1:6" ht="13.15" customHeight="1" x14ac:dyDescent="0.2">
      <c r="A106" s="4"/>
      <c r="B106" s="4"/>
      <c r="C106" s="4"/>
      <c r="D106" s="180" t="s">
        <v>115</v>
      </c>
      <c r="E106" s="181">
        <f>SUM(E99:E105)</f>
        <v>19322552.789999995</v>
      </c>
      <c r="F106" s="4"/>
    </row>
    <row r="112" spans="1:6" ht="13.15" customHeight="1" x14ac:dyDescent="0.2">
      <c r="A112" s="4"/>
    </row>
    <row r="114" spans="1:1" ht="13.15" customHeight="1" x14ac:dyDescent="0.2">
      <c r="A114" s="4"/>
    </row>
    <row r="115" spans="1:1" ht="13.15" customHeight="1" x14ac:dyDescent="0.2">
      <c r="A115" s="4"/>
    </row>
    <row r="116" spans="1:1" ht="13.15" customHeight="1" x14ac:dyDescent="0.2">
      <c r="A116" s="4"/>
    </row>
    <row r="117" spans="1:1" ht="13.15" customHeight="1" x14ac:dyDescent="0.2">
      <c r="A117" s="4"/>
    </row>
    <row r="122" spans="1:1" ht="13.15" customHeight="1" x14ac:dyDescent="0.2">
      <c r="A122" s="4"/>
    </row>
    <row r="123" spans="1:1" ht="13.15" customHeight="1" x14ac:dyDescent="0.2">
      <c r="A123" s="4"/>
    </row>
    <row r="124" spans="1:1" ht="13.15" customHeight="1" x14ac:dyDescent="0.2">
      <c r="A124" s="4"/>
    </row>
    <row r="125" spans="1:1" ht="13.15" customHeight="1" x14ac:dyDescent="0.2">
      <c r="A125" s="4"/>
    </row>
    <row r="126" spans="1:1" ht="13.15" customHeight="1" x14ac:dyDescent="0.2">
      <c r="A126" s="4"/>
    </row>
    <row r="127" spans="1:1" ht="13.15" customHeight="1" x14ac:dyDescent="0.2">
      <c r="A127" s="4"/>
    </row>
    <row r="128" spans="1:1" ht="13.15" customHeight="1" x14ac:dyDescent="0.2">
      <c r="A128" s="4"/>
    </row>
    <row r="129" spans="1:6" ht="13.15" customHeight="1" x14ac:dyDescent="0.2">
      <c r="A129" s="4"/>
    </row>
    <row r="134" spans="1:6" ht="13.15" customHeight="1" x14ac:dyDescent="0.2">
      <c r="C134" s="182"/>
    </row>
    <row r="135" spans="1:6" ht="13.15" customHeight="1" x14ac:dyDescent="0.2">
      <c r="C135" s="182"/>
    </row>
    <row r="136" spans="1:6" ht="13.15" customHeight="1" x14ac:dyDescent="0.2">
      <c r="C136" s="183"/>
      <c r="E136" s="184"/>
    </row>
    <row r="137" spans="1:6" ht="13.15" customHeight="1" x14ac:dyDescent="0.2">
      <c r="D137" s="183"/>
      <c r="E137" s="183"/>
      <c r="F137" s="183"/>
    </row>
    <row r="138" spans="1:6" ht="13.15" customHeight="1" x14ac:dyDescent="0.2">
      <c r="D138" s="185"/>
      <c r="E138" s="185"/>
      <c r="F138" s="185"/>
    </row>
    <row r="141" spans="1:6" ht="13.15" customHeight="1" x14ac:dyDescent="0.2">
      <c r="A141" s="184" t="s">
        <v>128</v>
      </c>
    </row>
  </sheetData>
  <mergeCells count="35">
    <mergeCell ref="A1:F1"/>
    <mergeCell ref="A2:F2"/>
    <mergeCell ref="A3:H3"/>
    <mergeCell ref="A4:A5"/>
    <mergeCell ref="B4:B5"/>
    <mergeCell ref="C4:C5"/>
    <mergeCell ref="D4:D5"/>
    <mergeCell ref="E4:E5"/>
    <mergeCell ref="F4:F5"/>
    <mergeCell ref="A15:B15"/>
    <mergeCell ref="A32:B32"/>
    <mergeCell ref="A34:B34"/>
    <mergeCell ref="A38:B38"/>
    <mergeCell ref="A40:B40"/>
    <mergeCell ref="A44:B44"/>
    <mergeCell ref="A46:B46"/>
    <mergeCell ref="A48:B48"/>
    <mergeCell ref="A50:B50"/>
    <mergeCell ref="A52:B52"/>
    <mergeCell ref="A57:B57"/>
    <mergeCell ref="A61:B61"/>
    <mergeCell ref="A63:B63"/>
    <mergeCell ref="A65:B65"/>
    <mergeCell ref="A67:B67"/>
    <mergeCell ref="A69:B69"/>
    <mergeCell ref="A71:B71"/>
    <mergeCell ref="A73:B73"/>
    <mergeCell ref="A75:B75"/>
    <mergeCell ref="A79:B79"/>
    <mergeCell ref="A90:B90"/>
    <mergeCell ref="A82:B82"/>
    <mergeCell ref="A84:B84"/>
    <mergeCell ref="A86:B86"/>
    <mergeCell ref="A88:B88"/>
    <mergeCell ref="A89:B89"/>
  </mergeCells>
  <pageMargins left="0.51181100000000002" right="0.51181100000000002" top="1.3385830000000005" bottom="0.90551199999999987" header="1.1023620000000003" footer="0.51181100000000002"/>
  <pageSetup paperSize="9" scale="74" orientation="portrait" r:id="rId1"/>
  <headerFooter>
    <oddFooter>&amp;C&amp;P</oddFooter>
  </headerFooter>
  <rowBreaks count="1" manualBreakCount="1">
    <brk id="71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workbookViewId="0">
      <pane ySplit="2" topLeftCell="A3" activePane="bottomLeft" state="frozen"/>
      <selection activeCell="A25" sqref="A25"/>
      <selection pane="bottomLeft" activeCell="A23" sqref="A23"/>
    </sheetView>
  </sheetViews>
  <sheetFormatPr defaultRowHeight="13.15" customHeight="1" x14ac:dyDescent="0.2"/>
  <cols>
    <col min="1" max="1" width="42.42578125" customWidth="1"/>
    <col min="2" max="2" width="7.85546875" customWidth="1"/>
    <col min="3" max="3" width="15.7109375" customWidth="1"/>
    <col min="4" max="4" width="16.85546875" customWidth="1"/>
    <col min="5" max="5" width="15.7109375" customWidth="1"/>
    <col min="6" max="6" width="16.7109375" customWidth="1"/>
    <col min="7" max="7" width="12.7109375" bestFit="1" customWidth="1"/>
    <col min="8" max="8" width="16.28515625" hidden="1" customWidth="1"/>
    <col min="9" max="9" width="0.140625" hidden="1" customWidth="1"/>
    <col min="10" max="10" width="14.7109375" hidden="1" customWidth="1"/>
    <col min="11" max="12" width="18.85546875" hidden="1" customWidth="1"/>
  </cols>
  <sheetData>
    <row r="1" spans="1:14" ht="18" x14ac:dyDescent="0.25">
      <c r="A1" s="278" t="s">
        <v>0</v>
      </c>
      <c r="B1" s="279"/>
      <c r="C1" s="279"/>
      <c r="D1" s="279"/>
      <c r="E1" s="279"/>
      <c r="F1" s="279"/>
      <c r="G1" s="1"/>
      <c r="H1" s="1"/>
    </row>
    <row r="2" spans="1:14" ht="15.75" x14ac:dyDescent="0.25">
      <c r="A2" s="280" t="s">
        <v>129</v>
      </c>
      <c r="B2" s="280"/>
      <c r="C2" s="280"/>
      <c r="D2" s="280"/>
      <c r="E2" s="280"/>
      <c r="F2" s="280"/>
      <c r="G2" s="3"/>
      <c r="H2" s="3"/>
    </row>
    <row r="3" spans="1:14" ht="20.25" x14ac:dyDescent="0.3">
      <c r="A3" s="302" t="s">
        <v>130</v>
      </c>
      <c r="B3" s="302"/>
      <c r="C3" s="302"/>
      <c r="D3" s="302"/>
      <c r="E3" s="302"/>
      <c r="F3" s="302"/>
      <c r="G3" s="4"/>
      <c r="H3" s="4"/>
    </row>
    <row r="4" spans="1:14" ht="20.100000000000001" customHeight="1" x14ac:dyDescent="0.2">
      <c r="A4" s="283" t="s">
        <v>3</v>
      </c>
      <c r="B4" s="285" t="s">
        <v>4</v>
      </c>
      <c r="C4" s="287" t="s">
        <v>5</v>
      </c>
      <c r="D4" s="287" t="s">
        <v>6</v>
      </c>
      <c r="E4" s="287" t="s">
        <v>7</v>
      </c>
      <c r="F4" s="289" t="s">
        <v>131</v>
      </c>
    </row>
    <row r="5" spans="1:14" ht="20.100000000000001" customHeight="1" x14ac:dyDescent="0.2">
      <c r="A5" s="284"/>
      <c r="B5" s="286"/>
      <c r="C5" s="288"/>
      <c r="D5" s="288"/>
      <c r="E5" s="288"/>
      <c r="F5" s="290"/>
    </row>
    <row r="6" spans="1:14" ht="12.75" x14ac:dyDescent="0.2">
      <c r="A6" s="186" t="s">
        <v>132</v>
      </c>
      <c r="B6" s="187">
        <v>929</v>
      </c>
      <c r="C6" s="188">
        <v>593</v>
      </c>
      <c r="D6" s="188">
        <v>12433</v>
      </c>
      <c r="E6" s="188">
        <v>130735</v>
      </c>
      <c r="F6" s="189">
        <f t="shared" ref="F6:F9" si="0">D6+E6-C6</f>
        <v>142575</v>
      </c>
    </row>
    <row r="7" spans="1:14" ht="12.75" x14ac:dyDescent="0.2">
      <c r="A7" s="186" t="s">
        <v>225</v>
      </c>
      <c r="B7" s="187">
        <v>929</v>
      </c>
      <c r="C7" s="188">
        <v>0</v>
      </c>
      <c r="D7" s="188">
        <v>0</v>
      </c>
      <c r="E7" s="188">
        <v>44531</v>
      </c>
      <c r="F7" s="189">
        <f t="shared" si="0"/>
        <v>44531</v>
      </c>
    </row>
    <row r="8" spans="1:14" ht="12.75" x14ac:dyDescent="0.2">
      <c r="A8" s="186" t="s">
        <v>133</v>
      </c>
      <c r="B8" s="187">
        <v>929</v>
      </c>
      <c r="C8" s="188">
        <v>176</v>
      </c>
      <c r="D8" s="188">
        <v>19275</v>
      </c>
      <c r="E8" s="188">
        <v>112019</v>
      </c>
      <c r="F8" s="189">
        <f t="shared" si="0"/>
        <v>131118</v>
      </c>
    </row>
    <row r="9" spans="1:14" ht="12.75" x14ac:dyDescent="0.2">
      <c r="A9" s="291" t="s">
        <v>134</v>
      </c>
      <c r="B9" s="292"/>
      <c r="C9" s="121">
        <f>SUM(C6:C8)</f>
        <v>769</v>
      </c>
      <c r="D9" s="121">
        <f>SUM(D6:D8)</f>
        <v>31708</v>
      </c>
      <c r="E9" s="121">
        <f>SUM(E6:E8)</f>
        <v>287285</v>
      </c>
      <c r="F9" s="122">
        <f t="shared" si="0"/>
        <v>318224</v>
      </c>
      <c r="N9" s="27"/>
    </row>
    <row r="10" spans="1:14" ht="12.75" x14ac:dyDescent="0.2">
      <c r="A10" s="299" t="s">
        <v>135</v>
      </c>
      <c r="B10" s="300"/>
      <c r="C10" s="300"/>
      <c r="D10" s="300"/>
      <c r="E10" s="300"/>
      <c r="F10" s="301"/>
      <c r="G10" s="27"/>
    </row>
    <row r="11" spans="1:14" ht="12.75" x14ac:dyDescent="0.2">
      <c r="A11" s="192" t="s">
        <v>136</v>
      </c>
      <c r="B11" s="193">
        <v>934</v>
      </c>
      <c r="C11" s="194">
        <v>18</v>
      </c>
      <c r="D11" s="188">
        <v>0</v>
      </c>
      <c r="E11" s="188">
        <v>0</v>
      </c>
      <c r="F11" s="195">
        <f t="shared" ref="F11:F15" si="1">D11+E11-C11</f>
        <v>-18</v>
      </c>
      <c r="L11" s="27"/>
    </row>
    <row r="12" spans="1:14" ht="12.75" x14ac:dyDescent="0.2">
      <c r="A12" s="192" t="s">
        <v>137</v>
      </c>
      <c r="B12" s="193">
        <v>964</v>
      </c>
      <c r="C12" s="188">
        <v>0</v>
      </c>
      <c r="D12" s="188">
        <v>46064.52</v>
      </c>
      <c r="E12" s="188">
        <v>0</v>
      </c>
      <c r="F12" s="195">
        <f t="shared" si="1"/>
        <v>46064.52</v>
      </c>
    </row>
    <row r="13" spans="1:14" ht="12.75" x14ac:dyDescent="0.2">
      <c r="A13" s="192" t="s">
        <v>138</v>
      </c>
      <c r="B13" s="193">
        <v>966</v>
      </c>
      <c r="C13" s="188">
        <v>0</v>
      </c>
      <c r="D13" s="188">
        <v>0</v>
      </c>
      <c r="E13" s="188">
        <v>0</v>
      </c>
      <c r="F13" s="195">
        <f t="shared" si="1"/>
        <v>0</v>
      </c>
    </row>
    <row r="14" spans="1:14" ht="12.75" x14ac:dyDescent="0.2">
      <c r="A14" s="192" t="s">
        <v>139</v>
      </c>
      <c r="B14" s="193">
        <v>998</v>
      </c>
      <c r="C14" s="188">
        <v>0</v>
      </c>
      <c r="D14" s="188">
        <v>22302</v>
      </c>
      <c r="E14" s="188">
        <v>0</v>
      </c>
      <c r="F14" s="195">
        <f t="shared" si="1"/>
        <v>22302</v>
      </c>
    </row>
    <row r="15" spans="1:14" ht="12.75" x14ac:dyDescent="0.2">
      <c r="A15" s="196" t="s">
        <v>140</v>
      </c>
      <c r="B15" s="197">
        <v>902</v>
      </c>
      <c r="C15" s="198">
        <v>682647.09</v>
      </c>
      <c r="D15" s="198">
        <v>12156673.470000001</v>
      </c>
      <c r="E15" s="198">
        <v>550</v>
      </c>
      <c r="F15" s="195">
        <f t="shared" si="1"/>
        <v>11474576.380000001</v>
      </c>
    </row>
    <row r="16" spans="1:14" ht="12.75" x14ac:dyDescent="0.2">
      <c r="A16" s="199" t="s">
        <v>141</v>
      </c>
      <c r="B16" s="200"/>
      <c r="C16" s="121">
        <f>SUM(C11:C15)</f>
        <v>682665.09</v>
      </c>
      <c r="D16" s="121">
        <f>SUM(D11:D15)</f>
        <v>12225039.99</v>
      </c>
      <c r="E16" s="121">
        <f>SUM(E11:E15)</f>
        <v>550</v>
      </c>
      <c r="F16" s="122">
        <f>SUM(F11:F15)</f>
        <v>11542924.9</v>
      </c>
    </row>
    <row r="17" spans="1:10" ht="12.75" x14ac:dyDescent="0.2">
      <c r="A17" s="299" t="s">
        <v>142</v>
      </c>
      <c r="B17" s="300"/>
      <c r="C17" s="300"/>
      <c r="D17" s="300"/>
      <c r="E17" s="300"/>
      <c r="F17" s="301"/>
    </row>
    <row r="18" spans="1:10" ht="12.75" x14ac:dyDescent="0.2">
      <c r="A18" s="192" t="s">
        <v>143</v>
      </c>
      <c r="B18" s="193">
        <v>954</v>
      </c>
      <c r="C18" s="188">
        <v>0</v>
      </c>
      <c r="D18" s="188">
        <v>1680</v>
      </c>
      <c r="E18" s="188">
        <v>0</v>
      </c>
      <c r="F18" s="195">
        <f t="shared" ref="F18:F19" si="2">D18+E18-C18</f>
        <v>1680</v>
      </c>
    </row>
    <row r="19" spans="1:10" ht="12.75" x14ac:dyDescent="0.2">
      <c r="A19" s="196" t="s">
        <v>144</v>
      </c>
      <c r="B19" s="197">
        <v>904</v>
      </c>
      <c r="C19" s="198">
        <v>65584</v>
      </c>
      <c r="D19" s="198">
        <v>427121.46</v>
      </c>
      <c r="E19" s="198">
        <v>0</v>
      </c>
      <c r="F19" s="195">
        <f t="shared" si="2"/>
        <v>361537.46</v>
      </c>
    </row>
    <row r="20" spans="1:10" ht="12.75" x14ac:dyDescent="0.2">
      <c r="A20" s="199" t="s">
        <v>145</v>
      </c>
      <c r="B20" s="200"/>
      <c r="C20" s="121">
        <f>SUM(C18:C19)</f>
        <v>65584</v>
      </c>
      <c r="D20" s="121">
        <f>SUM(D18:D19)</f>
        <v>428801.46</v>
      </c>
      <c r="E20" s="121">
        <f>SUM(E18:E19)</f>
        <v>0</v>
      </c>
      <c r="F20" s="122">
        <f>SUM(F18:F19)</f>
        <v>363217.46</v>
      </c>
    </row>
    <row r="21" spans="1:10" ht="12.75" x14ac:dyDescent="0.2">
      <c r="A21" s="299" t="s">
        <v>146</v>
      </c>
      <c r="B21" s="300"/>
      <c r="C21" s="300"/>
      <c r="D21" s="300"/>
      <c r="E21" s="300"/>
      <c r="F21" s="301"/>
    </row>
    <row r="22" spans="1:10" ht="12.75" x14ac:dyDescent="0.2">
      <c r="A22" s="192" t="s">
        <v>147</v>
      </c>
      <c r="B22" s="193">
        <v>953</v>
      </c>
      <c r="C22" s="188">
        <v>1400</v>
      </c>
      <c r="D22" s="188">
        <v>5000</v>
      </c>
      <c r="E22" s="188">
        <v>0</v>
      </c>
      <c r="F22" s="195">
        <f t="shared" ref="F22:F73" si="3">D22+E22-C22</f>
        <v>3600</v>
      </c>
    </row>
    <row r="23" spans="1:10" ht="12.75" x14ac:dyDescent="0.2">
      <c r="A23" s="192" t="s">
        <v>148</v>
      </c>
      <c r="B23" s="193">
        <v>941</v>
      </c>
      <c r="C23" s="188">
        <v>11500</v>
      </c>
      <c r="D23" s="188">
        <v>40000</v>
      </c>
      <c r="E23" s="188">
        <v>3500</v>
      </c>
      <c r="F23" s="195">
        <f t="shared" si="3"/>
        <v>32000</v>
      </c>
    </row>
    <row r="24" spans="1:10" ht="12.75" x14ac:dyDescent="0.2">
      <c r="A24" s="192" t="s">
        <v>149</v>
      </c>
      <c r="B24" s="193">
        <v>965</v>
      </c>
      <c r="C24" s="188">
        <v>0</v>
      </c>
      <c r="D24" s="188">
        <v>400</v>
      </c>
      <c r="E24" s="188">
        <v>0</v>
      </c>
      <c r="F24" s="195">
        <f t="shared" si="3"/>
        <v>400</v>
      </c>
    </row>
    <row r="25" spans="1:10" ht="12.75" x14ac:dyDescent="0.2">
      <c r="A25" s="199" t="s">
        <v>150</v>
      </c>
      <c r="B25" s="200"/>
      <c r="C25" s="121">
        <f>SUM(C22:C24)</f>
        <v>12900</v>
      </c>
      <c r="D25" s="121">
        <f>SUM(D22:D24)</f>
        <v>45400</v>
      </c>
      <c r="E25" s="121">
        <f>SUM(E22:E24)</f>
        <v>3500</v>
      </c>
      <c r="F25" s="122">
        <f t="shared" si="3"/>
        <v>36000</v>
      </c>
    </row>
    <row r="26" spans="1:10" ht="12.75" x14ac:dyDescent="0.2">
      <c r="A26" s="186" t="s">
        <v>151</v>
      </c>
      <c r="B26" s="187">
        <v>209</v>
      </c>
      <c r="C26" s="201">
        <v>0</v>
      </c>
      <c r="D26" s="201">
        <v>0</v>
      </c>
      <c r="E26" s="201">
        <v>0</v>
      </c>
      <c r="F26" s="189">
        <f t="shared" si="3"/>
        <v>0</v>
      </c>
      <c r="J26" s="27"/>
    </row>
    <row r="27" spans="1:10" s="4" customFormat="1" ht="12.75" x14ac:dyDescent="0.2">
      <c r="A27" s="186" t="s">
        <v>152</v>
      </c>
      <c r="B27" s="187">
        <v>119</v>
      </c>
      <c r="C27" s="201">
        <v>0</v>
      </c>
      <c r="D27" s="201">
        <v>0</v>
      </c>
      <c r="E27" s="201">
        <v>1000</v>
      </c>
      <c r="F27" s="189">
        <f t="shared" si="3"/>
        <v>1000</v>
      </c>
      <c r="J27" s="27"/>
    </row>
    <row r="28" spans="1:10" ht="12.75" x14ac:dyDescent="0.2">
      <c r="A28" s="192" t="s">
        <v>153</v>
      </c>
      <c r="B28" s="193">
        <v>131</v>
      </c>
      <c r="C28" s="188">
        <v>0</v>
      </c>
      <c r="D28" s="188">
        <v>10000</v>
      </c>
      <c r="E28" s="188">
        <v>0</v>
      </c>
      <c r="F28" s="195">
        <f t="shared" si="3"/>
        <v>10000</v>
      </c>
      <c r="J28" s="27"/>
    </row>
    <row r="29" spans="1:10" ht="12.75" x14ac:dyDescent="0.2">
      <c r="A29" s="202" t="s">
        <v>154</v>
      </c>
      <c r="B29" s="203"/>
      <c r="C29" s="204">
        <f>SUM(C26:C28)</f>
        <v>0</v>
      </c>
      <c r="D29" s="204">
        <f>SUM(D26:D28)</f>
        <v>10000</v>
      </c>
      <c r="E29" s="204">
        <f>SUM(E26:E28)</f>
        <v>1000</v>
      </c>
      <c r="F29" s="205">
        <f t="shared" si="3"/>
        <v>11000</v>
      </c>
      <c r="J29" s="27"/>
    </row>
    <row r="30" spans="1:10" ht="12.75" x14ac:dyDescent="0.2">
      <c r="A30" s="192" t="s">
        <v>155</v>
      </c>
      <c r="B30" s="193">
        <v>967</v>
      </c>
      <c r="C30" s="201">
        <v>42281.91</v>
      </c>
      <c r="D30" s="201">
        <v>13338095.029999999</v>
      </c>
      <c r="E30" s="201">
        <v>485600</v>
      </c>
      <c r="F30" s="189">
        <f t="shared" si="3"/>
        <v>13781413.119999999</v>
      </c>
      <c r="J30" s="27"/>
    </row>
    <row r="31" spans="1:10" ht="12.75" x14ac:dyDescent="0.2">
      <c r="A31" s="192" t="s">
        <v>156</v>
      </c>
      <c r="B31" s="193">
        <v>968</v>
      </c>
      <c r="C31" s="188">
        <v>0</v>
      </c>
      <c r="D31" s="188">
        <v>0</v>
      </c>
      <c r="E31" s="188">
        <v>0</v>
      </c>
      <c r="F31" s="195">
        <f t="shared" si="3"/>
        <v>0</v>
      </c>
    </row>
    <row r="32" spans="1:10" ht="12.75" x14ac:dyDescent="0.2">
      <c r="A32" s="192" t="s">
        <v>157</v>
      </c>
      <c r="B32" s="193">
        <v>969</v>
      </c>
      <c r="C32" s="188">
        <v>1000</v>
      </c>
      <c r="D32" s="188">
        <v>6713.36</v>
      </c>
      <c r="E32" s="188">
        <v>0</v>
      </c>
      <c r="F32" s="195">
        <f t="shared" si="3"/>
        <v>5713.36</v>
      </c>
      <c r="J32" s="27"/>
    </row>
    <row r="33" spans="1:12" ht="12.75" x14ac:dyDescent="0.2">
      <c r="A33" s="192" t="s">
        <v>158</v>
      </c>
      <c r="B33" s="193">
        <v>146</v>
      </c>
      <c r="C33" s="188">
        <v>2116.5700000000002</v>
      </c>
      <c r="D33" s="188">
        <v>578596.92000000004</v>
      </c>
      <c r="E33" s="188">
        <v>35000</v>
      </c>
      <c r="F33" s="195">
        <f t="shared" si="3"/>
        <v>611480.35000000009</v>
      </c>
    </row>
    <row r="34" spans="1:12" ht="12.75" x14ac:dyDescent="0.2">
      <c r="A34" s="196" t="s">
        <v>159</v>
      </c>
      <c r="B34" s="197">
        <v>156</v>
      </c>
      <c r="C34" s="198">
        <v>0</v>
      </c>
      <c r="D34" s="198">
        <v>0</v>
      </c>
      <c r="E34" s="198">
        <v>0</v>
      </c>
      <c r="F34" s="206">
        <f t="shared" si="3"/>
        <v>0</v>
      </c>
      <c r="L34" s="207"/>
    </row>
    <row r="35" spans="1:12" ht="12.75" x14ac:dyDescent="0.2">
      <c r="A35" s="196" t="s">
        <v>160</v>
      </c>
      <c r="B35" s="197">
        <v>997</v>
      </c>
      <c r="C35" s="198">
        <v>500</v>
      </c>
      <c r="D35" s="198">
        <v>6000</v>
      </c>
      <c r="E35" s="198">
        <v>9100</v>
      </c>
      <c r="F35" s="206">
        <f t="shared" si="3"/>
        <v>14600</v>
      </c>
    </row>
    <row r="36" spans="1:12" s="4" customFormat="1" ht="12.75" x14ac:dyDescent="0.2">
      <c r="A36" s="202" t="s">
        <v>161</v>
      </c>
      <c r="B36" s="203"/>
      <c r="C36" s="204">
        <f>SUM(C30:C35)</f>
        <v>45898.48</v>
      </c>
      <c r="D36" s="204">
        <f>SUM(D30:D35)</f>
        <v>13929405.309999999</v>
      </c>
      <c r="E36" s="204">
        <f>SUM(E30:E35)</f>
        <v>529700</v>
      </c>
      <c r="F36" s="205">
        <f t="shared" si="3"/>
        <v>14413206.829999998</v>
      </c>
    </row>
    <row r="37" spans="1:12" ht="12.75" x14ac:dyDescent="0.2">
      <c r="A37" s="291" t="s">
        <v>162</v>
      </c>
      <c r="B37" s="292"/>
      <c r="C37" s="121">
        <f>C29+C36</f>
        <v>45898.48</v>
      </c>
      <c r="D37" s="121">
        <f>D29+D36</f>
        <v>13939405.309999999</v>
      </c>
      <c r="E37" s="121">
        <f>E29+E36</f>
        <v>530700</v>
      </c>
      <c r="F37" s="122">
        <f t="shared" si="3"/>
        <v>14424206.829999998</v>
      </c>
      <c r="J37" s="27">
        <f>H37-F37</f>
        <v>-14424206.829999998</v>
      </c>
    </row>
    <row r="38" spans="1:12" ht="12.75" x14ac:dyDescent="0.2">
      <c r="A38" s="192" t="s">
        <v>163</v>
      </c>
      <c r="B38" s="193">
        <v>154</v>
      </c>
      <c r="C38" s="188">
        <v>0</v>
      </c>
      <c r="D38" s="188">
        <v>171506.84</v>
      </c>
      <c r="E38" s="188">
        <v>0</v>
      </c>
      <c r="F38" s="195">
        <f t="shared" si="3"/>
        <v>171506.84</v>
      </c>
    </row>
    <row r="39" spans="1:12" ht="12.75" x14ac:dyDescent="0.2">
      <c r="A39" s="192" t="s">
        <v>164</v>
      </c>
      <c r="B39" s="193">
        <v>157</v>
      </c>
      <c r="C39" s="188">
        <v>0</v>
      </c>
      <c r="D39" s="188">
        <v>10000</v>
      </c>
      <c r="E39" s="188">
        <v>0</v>
      </c>
      <c r="F39" s="195">
        <f t="shared" si="3"/>
        <v>10000</v>
      </c>
    </row>
    <row r="40" spans="1:12" ht="12.75" x14ac:dyDescent="0.2">
      <c r="A40" s="196" t="s">
        <v>165</v>
      </c>
      <c r="B40" s="197">
        <v>973</v>
      </c>
      <c r="C40" s="198">
        <v>0</v>
      </c>
      <c r="D40" s="198">
        <v>36400</v>
      </c>
      <c r="E40" s="198">
        <v>0</v>
      </c>
      <c r="F40" s="206">
        <f t="shared" si="3"/>
        <v>36400</v>
      </c>
    </row>
    <row r="41" spans="1:12" ht="12.75" x14ac:dyDescent="0.2">
      <c r="A41" s="291" t="s">
        <v>166</v>
      </c>
      <c r="B41" s="292"/>
      <c r="C41" s="121">
        <f>SUM(C38:C40)</f>
        <v>0</v>
      </c>
      <c r="D41" s="121">
        <f>SUM(D38:D40)</f>
        <v>217906.84</v>
      </c>
      <c r="E41" s="121">
        <f>SUM(E38:E40)</f>
        <v>0</v>
      </c>
      <c r="F41" s="122">
        <f t="shared" si="3"/>
        <v>217906.84</v>
      </c>
    </row>
    <row r="42" spans="1:12" ht="12.75" x14ac:dyDescent="0.2">
      <c r="A42" s="192" t="s">
        <v>167</v>
      </c>
      <c r="B42" s="193">
        <v>976</v>
      </c>
      <c r="C42" s="188">
        <v>3000</v>
      </c>
      <c r="D42" s="188">
        <v>171275</v>
      </c>
      <c r="E42" s="188">
        <v>0</v>
      </c>
      <c r="F42" s="195">
        <f t="shared" si="3"/>
        <v>168275</v>
      </c>
    </row>
    <row r="43" spans="1:12" ht="12.75" x14ac:dyDescent="0.2">
      <c r="A43" s="196" t="s">
        <v>168</v>
      </c>
      <c r="B43" s="197">
        <v>979</v>
      </c>
      <c r="C43" s="198">
        <v>1000</v>
      </c>
      <c r="D43" s="198">
        <v>7000</v>
      </c>
      <c r="E43" s="198">
        <v>0</v>
      </c>
      <c r="F43" s="206">
        <f t="shared" si="3"/>
        <v>6000</v>
      </c>
    </row>
    <row r="44" spans="1:12" ht="12.75" x14ac:dyDescent="0.2">
      <c r="A44" s="291" t="s">
        <v>169</v>
      </c>
      <c r="B44" s="292"/>
      <c r="C44" s="121">
        <f>SUM(C42:C43)</f>
        <v>4000</v>
      </c>
      <c r="D44" s="121">
        <f>SUM(D42:D43)</f>
        <v>178275</v>
      </c>
      <c r="E44" s="121">
        <f>SUM(E42:E43)</f>
        <v>0</v>
      </c>
      <c r="F44" s="122">
        <f t="shared" si="3"/>
        <v>174275</v>
      </c>
    </row>
    <row r="45" spans="1:12" ht="12.75" x14ac:dyDescent="0.2">
      <c r="A45" s="192" t="s">
        <v>170</v>
      </c>
      <c r="B45" s="208">
        <v>106</v>
      </c>
      <c r="C45" s="198">
        <v>0</v>
      </c>
      <c r="D45" s="198">
        <v>8100</v>
      </c>
      <c r="E45" s="198">
        <v>0</v>
      </c>
      <c r="F45" s="195">
        <f t="shared" si="3"/>
        <v>8100</v>
      </c>
    </row>
    <row r="46" spans="1:12" ht="12.75" x14ac:dyDescent="0.2">
      <c r="A46" s="192" t="s">
        <v>171</v>
      </c>
      <c r="B46" s="208">
        <v>992</v>
      </c>
      <c r="C46" s="198">
        <v>18456.96</v>
      </c>
      <c r="D46" s="198">
        <v>4022042.19</v>
      </c>
      <c r="E46" s="198">
        <v>169500</v>
      </c>
      <c r="F46" s="195">
        <f t="shared" si="3"/>
        <v>4173085.23</v>
      </c>
    </row>
    <row r="47" spans="1:12" ht="12.75" x14ac:dyDescent="0.2">
      <c r="A47" s="192" t="s">
        <v>172</v>
      </c>
      <c r="B47" s="208">
        <v>993</v>
      </c>
      <c r="C47" s="198">
        <v>3000</v>
      </c>
      <c r="D47" s="198">
        <v>464549.79</v>
      </c>
      <c r="E47" s="198">
        <v>14000</v>
      </c>
      <c r="F47" s="195">
        <f t="shared" si="3"/>
        <v>475549.79</v>
      </c>
    </row>
    <row r="48" spans="1:12" ht="12.75" x14ac:dyDescent="0.2">
      <c r="A48" s="196" t="s">
        <v>173</v>
      </c>
      <c r="B48" s="208">
        <v>994</v>
      </c>
      <c r="C48" s="198">
        <v>0</v>
      </c>
      <c r="D48" s="198">
        <v>4960</v>
      </c>
      <c r="E48" s="198">
        <v>0</v>
      </c>
      <c r="F48" s="206">
        <f t="shared" si="3"/>
        <v>4960</v>
      </c>
    </row>
    <row r="49" spans="1:10" ht="12.75" x14ac:dyDescent="0.2">
      <c r="A49" s="291" t="s">
        <v>174</v>
      </c>
      <c r="B49" s="292"/>
      <c r="C49" s="121">
        <f>SUM(C45:C48)</f>
        <v>21456.959999999999</v>
      </c>
      <c r="D49" s="121">
        <f>SUM(D45:D48)</f>
        <v>4499651.9799999995</v>
      </c>
      <c r="E49" s="121">
        <f>SUM(E45:E48)</f>
        <v>183500</v>
      </c>
      <c r="F49" s="122">
        <f t="shared" si="3"/>
        <v>4661695.0199999996</v>
      </c>
    </row>
    <row r="50" spans="1:10" ht="12.75" x14ac:dyDescent="0.2">
      <c r="A50" s="192" t="s">
        <v>175</v>
      </c>
      <c r="B50" s="208">
        <v>975</v>
      </c>
      <c r="C50" s="198">
        <v>0</v>
      </c>
      <c r="D50" s="198">
        <v>0</v>
      </c>
      <c r="E50" s="198">
        <v>0</v>
      </c>
      <c r="F50" s="195">
        <v>0</v>
      </c>
    </row>
    <row r="51" spans="1:10" ht="12.75" x14ac:dyDescent="0.2">
      <c r="A51" s="196" t="s">
        <v>176</v>
      </c>
      <c r="B51" s="208">
        <v>996</v>
      </c>
      <c r="C51" s="198">
        <v>5500.67</v>
      </c>
      <c r="D51" s="198">
        <v>1009365.41</v>
      </c>
      <c r="E51" s="198">
        <v>11000</v>
      </c>
      <c r="F51" s="206">
        <f t="shared" si="3"/>
        <v>1014864.74</v>
      </c>
    </row>
    <row r="52" spans="1:10" ht="12.75" x14ac:dyDescent="0.2">
      <c r="A52" s="291" t="s">
        <v>177</v>
      </c>
      <c r="B52" s="292"/>
      <c r="C52" s="121">
        <f>C51</f>
        <v>5500.67</v>
      </c>
      <c r="D52" s="121">
        <f>D51</f>
        <v>1009365.41</v>
      </c>
      <c r="E52" s="121">
        <f>E51</f>
        <v>11000</v>
      </c>
      <c r="F52" s="122">
        <f t="shared" si="3"/>
        <v>1014864.74</v>
      </c>
    </row>
    <row r="53" spans="1:10" ht="12.75" x14ac:dyDescent="0.2">
      <c r="A53" s="192" t="s">
        <v>178</v>
      </c>
      <c r="B53" s="208">
        <v>142</v>
      </c>
      <c r="C53" s="198">
        <v>0</v>
      </c>
      <c r="D53" s="198">
        <v>6000</v>
      </c>
      <c r="E53" s="198">
        <v>0</v>
      </c>
      <c r="F53" s="195">
        <f t="shared" si="3"/>
        <v>6000</v>
      </c>
    </row>
    <row r="54" spans="1:10" ht="12.75" x14ac:dyDescent="0.2">
      <c r="A54" s="192" t="s">
        <v>179</v>
      </c>
      <c r="B54" s="208">
        <v>939</v>
      </c>
      <c r="C54" s="198">
        <v>0</v>
      </c>
      <c r="D54" s="198">
        <v>32500</v>
      </c>
      <c r="E54" s="198">
        <v>500</v>
      </c>
      <c r="F54" s="195">
        <f t="shared" si="3"/>
        <v>33000</v>
      </c>
    </row>
    <row r="55" spans="1:10" ht="12.75" x14ac:dyDescent="0.2">
      <c r="A55" s="291" t="s">
        <v>180</v>
      </c>
      <c r="B55" s="292"/>
      <c r="C55" s="121">
        <f>SUM(C53:C54)</f>
        <v>0</v>
      </c>
      <c r="D55" s="121">
        <f>SUM(D53:D54)</f>
        <v>38500</v>
      </c>
      <c r="E55" s="121">
        <f>SUM(E53:E54)</f>
        <v>500</v>
      </c>
      <c r="F55" s="122">
        <f t="shared" si="3"/>
        <v>39000</v>
      </c>
    </row>
    <row r="56" spans="1:10" ht="12.75" x14ac:dyDescent="0.2">
      <c r="A56" s="196" t="s">
        <v>181</v>
      </c>
      <c r="B56" s="197">
        <v>130</v>
      </c>
      <c r="C56" s="198">
        <v>0</v>
      </c>
      <c r="D56" s="198">
        <v>127681</v>
      </c>
      <c r="E56" s="198">
        <v>0</v>
      </c>
      <c r="F56" s="206">
        <f t="shared" si="3"/>
        <v>127681</v>
      </c>
    </row>
    <row r="57" spans="1:10" ht="12.75" x14ac:dyDescent="0.2">
      <c r="A57" s="291" t="s">
        <v>182</v>
      </c>
      <c r="B57" s="292"/>
      <c r="C57" s="121">
        <f>C56</f>
        <v>0</v>
      </c>
      <c r="D57" s="121">
        <f>D56</f>
        <v>127681</v>
      </c>
      <c r="E57" s="121">
        <f>E56</f>
        <v>0</v>
      </c>
      <c r="F57" s="122">
        <f t="shared" si="3"/>
        <v>127681</v>
      </c>
    </row>
    <row r="58" spans="1:10" ht="12.75" x14ac:dyDescent="0.2">
      <c r="A58" s="192" t="s">
        <v>183</v>
      </c>
      <c r="B58" s="193">
        <v>135</v>
      </c>
      <c r="C58" s="188">
        <v>1500</v>
      </c>
      <c r="D58" s="188">
        <v>97495</v>
      </c>
      <c r="E58" s="188">
        <v>0</v>
      </c>
      <c r="F58" s="195">
        <f t="shared" si="3"/>
        <v>95995</v>
      </c>
    </row>
    <row r="59" spans="1:10" ht="12.75" x14ac:dyDescent="0.2">
      <c r="A59" s="196" t="s">
        <v>184</v>
      </c>
      <c r="B59" s="197">
        <v>136</v>
      </c>
      <c r="C59" s="198">
        <v>0</v>
      </c>
      <c r="D59" s="198">
        <v>142470</v>
      </c>
      <c r="E59" s="198">
        <v>0</v>
      </c>
      <c r="F59" s="206">
        <f t="shared" si="3"/>
        <v>142470</v>
      </c>
    </row>
    <row r="60" spans="1:10" ht="12.75" x14ac:dyDescent="0.2">
      <c r="A60" s="291" t="s">
        <v>185</v>
      </c>
      <c r="B60" s="292"/>
      <c r="C60" s="121">
        <f>SUM(C58:C59)</f>
        <v>1500</v>
      </c>
      <c r="D60" s="121">
        <f>SUM(D58:D59)</f>
        <v>239965</v>
      </c>
      <c r="E60" s="121">
        <f>SUM(E58:E59)</f>
        <v>0</v>
      </c>
      <c r="F60" s="122">
        <f t="shared" si="3"/>
        <v>238465</v>
      </c>
    </row>
    <row r="61" spans="1:10" ht="12.75" x14ac:dyDescent="0.2">
      <c r="A61" s="209" t="s">
        <v>186</v>
      </c>
      <c r="B61" s="210">
        <v>121</v>
      </c>
      <c r="C61" s="194">
        <v>0</v>
      </c>
      <c r="D61" s="194">
        <v>283440.69</v>
      </c>
      <c r="E61" s="194">
        <v>0</v>
      </c>
      <c r="F61" s="211">
        <f t="shared" si="3"/>
        <v>283440.69</v>
      </c>
      <c r="J61" s="27"/>
    </row>
    <row r="62" spans="1:10" ht="12.75" x14ac:dyDescent="0.2">
      <c r="A62" s="291" t="s">
        <v>187</v>
      </c>
      <c r="B62" s="292"/>
      <c r="C62" s="121">
        <f>C61</f>
        <v>0</v>
      </c>
      <c r="D62" s="121">
        <f>D61</f>
        <v>283440.69</v>
      </c>
      <c r="E62" s="121">
        <f>E61</f>
        <v>0</v>
      </c>
      <c r="F62" s="122">
        <f t="shared" si="3"/>
        <v>283440.69</v>
      </c>
    </row>
    <row r="63" spans="1:10" ht="12.75" x14ac:dyDescent="0.2">
      <c r="A63" s="186" t="s">
        <v>188</v>
      </c>
      <c r="B63" s="187">
        <v>143</v>
      </c>
      <c r="C63" s="201">
        <v>0</v>
      </c>
      <c r="D63" s="201">
        <v>500</v>
      </c>
      <c r="E63" s="201">
        <v>0</v>
      </c>
      <c r="F63" s="189">
        <f t="shared" si="3"/>
        <v>500</v>
      </c>
    </row>
    <row r="64" spans="1:10" ht="12.75" x14ac:dyDescent="0.2">
      <c r="A64" s="199" t="s">
        <v>189</v>
      </c>
      <c r="B64" s="200"/>
      <c r="C64" s="121">
        <f>SUM(C63)</f>
        <v>0</v>
      </c>
      <c r="D64" s="121">
        <f>SUM(D63)</f>
        <v>500</v>
      </c>
      <c r="E64" s="121">
        <f>SUM(E63)</f>
        <v>0</v>
      </c>
      <c r="F64" s="122">
        <f t="shared" si="3"/>
        <v>500</v>
      </c>
    </row>
    <row r="65" spans="1:12" ht="12.75" x14ac:dyDescent="0.2">
      <c r="A65" s="192" t="s">
        <v>190</v>
      </c>
      <c r="B65" s="212">
        <v>128</v>
      </c>
      <c r="C65" s="188">
        <v>2160.91</v>
      </c>
      <c r="D65" s="188">
        <v>245085.6</v>
      </c>
      <c r="E65" s="188">
        <v>0</v>
      </c>
      <c r="F65" s="195">
        <f t="shared" si="3"/>
        <v>242924.69</v>
      </c>
    </row>
    <row r="66" spans="1:12" ht="12.75" x14ac:dyDescent="0.2">
      <c r="A66" s="291" t="s">
        <v>191</v>
      </c>
      <c r="B66" s="292"/>
      <c r="C66" s="121">
        <f>SUM(C65)</f>
        <v>2160.91</v>
      </c>
      <c r="D66" s="121">
        <f>SUM(D65)</f>
        <v>245085.6</v>
      </c>
      <c r="E66" s="121">
        <f>SUM(E65)</f>
        <v>0</v>
      </c>
      <c r="F66" s="122">
        <f t="shared" si="3"/>
        <v>242924.69</v>
      </c>
    </row>
    <row r="67" spans="1:12" ht="12.75" x14ac:dyDescent="0.2">
      <c r="A67" s="213" t="s">
        <v>192</v>
      </c>
      <c r="B67" s="197">
        <v>186</v>
      </c>
      <c r="C67" s="198">
        <v>0</v>
      </c>
      <c r="D67" s="198">
        <v>66002.929999999993</v>
      </c>
      <c r="E67" s="198">
        <v>0</v>
      </c>
      <c r="F67" s="206">
        <f t="shared" si="3"/>
        <v>66002.929999999993</v>
      </c>
    </row>
    <row r="68" spans="1:12" ht="12.75" x14ac:dyDescent="0.2">
      <c r="A68" s="291" t="s">
        <v>193</v>
      </c>
      <c r="B68" s="292"/>
      <c r="C68" s="121">
        <f>SUM(C67)</f>
        <v>0</v>
      </c>
      <c r="D68" s="121">
        <f>SUM(D67)</f>
        <v>66002.929999999993</v>
      </c>
      <c r="E68" s="121">
        <f>SUM(E67)</f>
        <v>0</v>
      </c>
      <c r="F68" s="122">
        <f t="shared" si="3"/>
        <v>66002.929999999993</v>
      </c>
    </row>
    <row r="69" spans="1:12" ht="12.75" x14ac:dyDescent="0.2">
      <c r="A69" s="214" t="s">
        <v>194</v>
      </c>
      <c r="B69" s="193">
        <v>187</v>
      </c>
      <c r="C69" s="198">
        <v>0</v>
      </c>
      <c r="D69" s="198">
        <v>15054</v>
      </c>
      <c r="E69" s="198">
        <v>0</v>
      </c>
      <c r="F69" s="206">
        <f t="shared" si="3"/>
        <v>15054</v>
      </c>
    </row>
    <row r="70" spans="1:12" ht="12.75" x14ac:dyDescent="0.2">
      <c r="A70" s="291" t="s">
        <v>195</v>
      </c>
      <c r="B70" s="292"/>
      <c r="C70" s="121">
        <f>SUM(C69)</f>
        <v>0</v>
      </c>
      <c r="D70" s="121">
        <f>SUM(D69)</f>
        <v>15054</v>
      </c>
      <c r="E70" s="121">
        <f>SUM(E69)</f>
        <v>0</v>
      </c>
      <c r="F70" s="122">
        <f t="shared" si="3"/>
        <v>15054</v>
      </c>
    </row>
    <row r="71" spans="1:12" ht="12.75" x14ac:dyDescent="0.2">
      <c r="A71" s="192" t="s">
        <v>196</v>
      </c>
      <c r="B71" s="193">
        <v>164</v>
      </c>
      <c r="C71" s="188">
        <v>0</v>
      </c>
      <c r="D71" s="188">
        <v>4650</v>
      </c>
      <c r="E71" s="188">
        <v>0</v>
      </c>
      <c r="F71" s="195">
        <f t="shared" si="3"/>
        <v>4650</v>
      </c>
    </row>
    <row r="72" spans="1:12" ht="12.75" x14ac:dyDescent="0.2">
      <c r="A72" s="293" t="s">
        <v>197</v>
      </c>
      <c r="B72" s="294"/>
      <c r="C72" s="121">
        <f>C71</f>
        <v>0</v>
      </c>
      <c r="D72" s="121">
        <f>D71</f>
        <v>4650</v>
      </c>
      <c r="E72" s="121">
        <f>E71</f>
        <v>0</v>
      </c>
      <c r="F72" s="122">
        <f t="shared" si="3"/>
        <v>4650</v>
      </c>
    </row>
    <row r="73" spans="1:12" s="4" customFormat="1" ht="12.75" x14ac:dyDescent="0.2">
      <c r="A73" s="196" t="s">
        <v>198</v>
      </c>
      <c r="B73" s="197">
        <v>548</v>
      </c>
      <c r="C73" s="188">
        <v>0</v>
      </c>
      <c r="D73" s="188">
        <v>22000</v>
      </c>
      <c r="E73" s="188">
        <v>19000</v>
      </c>
      <c r="F73" s="195">
        <f t="shared" si="3"/>
        <v>41000</v>
      </c>
    </row>
    <row r="74" spans="1:12" s="4" customFormat="1" ht="12.75" x14ac:dyDescent="0.2">
      <c r="A74" s="295" t="s">
        <v>199</v>
      </c>
      <c r="B74" s="296"/>
      <c r="C74" s="215">
        <f>SUM(C73)</f>
        <v>0</v>
      </c>
      <c r="D74" s="215">
        <f>SUM(D73)</f>
        <v>22000</v>
      </c>
      <c r="E74" s="215">
        <f>SUM(E73)</f>
        <v>19000</v>
      </c>
      <c r="F74" s="216">
        <f>SUM(F73)</f>
        <v>41000</v>
      </c>
    </row>
    <row r="75" spans="1:12" ht="15" customHeight="1" x14ac:dyDescent="0.2">
      <c r="A75" s="297" t="s">
        <v>200</v>
      </c>
      <c r="B75" s="298"/>
      <c r="C75" s="217">
        <f>C9+C16+C20+C25+C37+C41+C44+C49+C52+C55+C57+C60+C62+C64+C66+C68+C70+C72+C74</f>
        <v>842435.11</v>
      </c>
      <c r="D75" s="217">
        <f>D9+D16+D20+D25+D37+D41+D44+D49+D52+D55+D57+D60+D62+D64+D66+D68+D70+D72+D74</f>
        <v>33618433.210000001</v>
      </c>
      <c r="E75" s="217">
        <f>E9+E16+E20+E25+E37+E41+E44+E49+E52+E55+E57+E60+E62+E64+E66+E68+E70+E72+E74</f>
        <v>1036035</v>
      </c>
      <c r="F75" s="217">
        <f>F9+F16+F20+F25+F37+F41+F44+F49+F52+F55+F57+F60+F62+F64+F66+F68+F70+F72+F74</f>
        <v>33812033.099999994</v>
      </c>
      <c r="H75" s="27">
        <f>D75+E75-C75</f>
        <v>33812033.100000001</v>
      </c>
      <c r="J75" s="27">
        <f>D75+E75-C75</f>
        <v>33812033.100000001</v>
      </c>
      <c r="K75" s="27">
        <v>21869390.739999998</v>
      </c>
      <c r="L75" s="27">
        <f>F75-K75</f>
        <v>11942642.359999996</v>
      </c>
    </row>
    <row r="76" spans="1:12" ht="12.75" x14ac:dyDescent="0.2">
      <c r="A76" s="186" t="s">
        <v>201</v>
      </c>
      <c r="B76" s="187">
        <v>906</v>
      </c>
      <c r="C76" s="188">
        <v>137394.4</v>
      </c>
      <c r="D76" s="188">
        <v>341119.49</v>
      </c>
      <c r="E76" s="188">
        <v>645925</v>
      </c>
      <c r="F76" s="195">
        <f t="shared" ref="F76:F83" si="4">D76+E76-C76</f>
        <v>849650.09</v>
      </c>
      <c r="K76" s="27"/>
    </row>
    <row r="77" spans="1:12" ht="12.75" x14ac:dyDescent="0.2">
      <c r="A77" s="291" t="s">
        <v>202</v>
      </c>
      <c r="B77" s="292"/>
      <c r="C77" s="121">
        <f>C76</f>
        <v>137394.4</v>
      </c>
      <c r="D77" s="121">
        <f>D76</f>
        <v>341119.49</v>
      </c>
      <c r="E77" s="121">
        <f>E76</f>
        <v>645925</v>
      </c>
      <c r="F77" s="122">
        <f t="shared" si="4"/>
        <v>849650.09</v>
      </c>
      <c r="K77" s="27"/>
    </row>
    <row r="78" spans="1:12" ht="12.75" x14ac:dyDescent="0.2">
      <c r="A78" s="186" t="s">
        <v>203</v>
      </c>
      <c r="B78" s="193">
        <v>907</v>
      </c>
      <c r="C78" s="188">
        <v>37620.17</v>
      </c>
      <c r="D78" s="188">
        <v>1966003.51</v>
      </c>
      <c r="E78" s="188">
        <v>160400</v>
      </c>
      <c r="F78" s="195">
        <f t="shared" si="4"/>
        <v>2088783.3399999999</v>
      </c>
      <c r="K78" s="27"/>
    </row>
    <row r="79" spans="1:12" ht="12.75" x14ac:dyDescent="0.2">
      <c r="A79" s="291" t="s">
        <v>204</v>
      </c>
      <c r="B79" s="292"/>
      <c r="C79" s="121">
        <f>C78</f>
        <v>37620.17</v>
      </c>
      <c r="D79" s="121">
        <f>D78</f>
        <v>1966003.51</v>
      </c>
      <c r="E79" s="121">
        <f>E78</f>
        <v>160400</v>
      </c>
      <c r="F79" s="122">
        <f t="shared" si="4"/>
        <v>2088783.3399999999</v>
      </c>
      <c r="K79" s="27"/>
    </row>
    <row r="80" spans="1:12" ht="12.75" x14ac:dyDescent="0.2">
      <c r="A80" s="209" t="s">
        <v>205</v>
      </c>
      <c r="B80" s="218">
        <v>908</v>
      </c>
      <c r="C80" s="219">
        <v>0</v>
      </c>
      <c r="D80" s="219">
        <v>9000</v>
      </c>
      <c r="E80" s="219">
        <v>1000</v>
      </c>
      <c r="F80" s="220">
        <f t="shared" si="4"/>
        <v>10000</v>
      </c>
    </row>
    <row r="81" spans="1:12" ht="12.75" x14ac:dyDescent="0.2">
      <c r="A81" s="190" t="s">
        <v>206</v>
      </c>
      <c r="B81" s="191"/>
      <c r="C81" s="121">
        <f>C80</f>
        <v>0</v>
      </c>
      <c r="D81" s="121">
        <f>D80</f>
        <v>9000</v>
      </c>
      <c r="E81" s="121">
        <f>E80</f>
        <v>1000</v>
      </c>
      <c r="F81" s="122">
        <f t="shared" si="4"/>
        <v>10000</v>
      </c>
    </row>
    <row r="82" spans="1:12" ht="12.75" x14ac:dyDescent="0.2">
      <c r="A82" s="186" t="s">
        <v>207</v>
      </c>
      <c r="B82" s="187">
        <v>606</v>
      </c>
      <c r="C82" s="188">
        <v>11000</v>
      </c>
      <c r="D82" s="188">
        <v>33000</v>
      </c>
      <c r="E82" s="188">
        <v>65250</v>
      </c>
      <c r="F82" s="195">
        <f t="shared" si="4"/>
        <v>87250</v>
      </c>
    </row>
    <row r="83" spans="1:12" ht="12.75" x14ac:dyDescent="0.2">
      <c r="A83" s="291" t="s">
        <v>208</v>
      </c>
      <c r="B83" s="292"/>
      <c r="C83" s="121">
        <f>C82</f>
        <v>11000</v>
      </c>
      <c r="D83" s="121">
        <f>D82</f>
        <v>33000</v>
      </c>
      <c r="E83" s="121">
        <f>E82</f>
        <v>65250</v>
      </c>
      <c r="F83" s="122">
        <f t="shared" si="4"/>
        <v>87250</v>
      </c>
    </row>
    <row r="84" spans="1:12" ht="15" x14ac:dyDescent="0.25">
      <c r="A84" s="221" t="s">
        <v>209</v>
      </c>
      <c r="B84" s="222" t="s">
        <v>210</v>
      </c>
      <c r="C84" s="223">
        <f>C77+C79+C81+C83</f>
        <v>186014.57</v>
      </c>
      <c r="D84" s="223">
        <f>D77+D79+D81+D83</f>
        <v>2349123</v>
      </c>
      <c r="E84" s="223">
        <f>E77+E79+E81+E83</f>
        <v>872575</v>
      </c>
      <c r="F84" s="223">
        <f>F77+F79+F81+F83</f>
        <v>3035683.4299999997</v>
      </c>
      <c r="H84" s="27">
        <f>D84+E84-C84</f>
        <v>3035683.43</v>
      </c>
    </row>
    <row r="85" spans="1:12" ht="12.75" x14ac:dyDescent="0.2">
      <c r="A85" s="224" t="s">
        <v>88</v>
      </c>
      <c r="B85" s="225" t="s">
        <v>89</v>
      </c>
      <c r="C85" s="226">
        <v>0</v>
      </c>
      <c r="D85" s="226">
        <v>0</v>
      </c>
      <c r="E85" s="226">
        <v>0</v>
      </c>
      <c r="F85" s="227">
        <f t="shared" ref="F85:F88" si="5">D85+E85-C85</f>
        <v>0</v>
      </c>
    </row>
    <row r="86" spans="1:12" ht="12.75" x14ac:dyDescent="0.2">
      <c r="A86" s="228" t="s">
        <v>211</v>
      </c>
      <c r="B86" s="229"/>
      <c r="C86" s="121">
        <f>C85</f>
        <v>0</v>
      </c>
      <c r="D86" s="121">
        <f>D85</f>
        <v>0</v>
      </c>
      <c r="E86" s="121">
        <f>E85</f>
        <v>0</v>
      </c>
      <c r="F86" s="122">
        <f t="shared" si="5"/>
        <v>0</v>
      </c>
    </row>
    <row r="87" spans="1:12" ht="12.75" x14ac:dyDescent="0.2">
      <c r="A87" s="224" t="s">
        <v>91</v>
      </c>
      <c r="B87" s="229" t="s">
        <v>92</v>
      </c>
      <c r="C87" s="226">
        <v>0</v>
      </c>
      <c r="D87" s="226">
        <v>0</v>
      </c>
      <c r="E87" s="226">
        <v>0</v>
      </c>
      <c r="F87" s="230">
        <f t="shared" si="5"/>
        <v>0</v>
      </c>
    </row>
    <row r="88" spans="1:12" ht="15" x14ac:dyDescent="0.25">
      <c r="A88" s="231" t="s">
        <v>212</v>
      </c>
      <c r="B88" s="232"/>
      <c r="C88" s="121">
        <f>C87</f>
        <v>0</v>
      </c>
      <c r="D88" s="121">
        <f>D87</f>
        <v>0</v>
      </c>
      <c r="E88" s="121">
        <f>E87</f>
        <v>0</v>
      </c>
      <c r="F88" s="122">
        <f t="shared" si="5"/>
        <v>0</v>
      </c>
      <c r="J88" s="233">
        <v>1472448.69</v>
      </c>
    </row>
    <row r="89" spans="1:12" ht="15" x14ac:dyDescent="0.25">
      <c r="A89" s="234" t="s">
        <v>213</v>
      </c>
      <c r="B89" s="235" t="s">
        <v>210</v>
      </c>
      <c r="C89" s="236">
        <f>C86+C88</f>
        <v>0</v>
      </c>
      <c r="D89" s="236">
        <f>D86+D88</f>
        <v>0</v>
      </c>
      <c r="E89" s="236">
        <f>E86+E88</f>
        <v>0</v>
      </c>
      <c r="F89" s="236">
        <f>F86+F88</f>
        <v>0</v>
      </c>
      <c r="H89" s="27">
        <f t="shared" ref="H89:H90" si="6">D89+E89-C89</f>
        <v>0</v>
      </c>
    </row>
    <row r="90" spans="1:12" ht="15" x14ac:dyDescent="0.25">
      <c r="A90" s="237" t="s">
        <v>214</v>
      </c>
      <c r="B90" s="238"/>
      <c r="C90" s="239">
        <f>C75+C84+C89</f>
        <v>1028449.6799999999</v>
      </c>
      <c r="D90" s="239">
        <f>D75+D84+D89</f>
        <v>35967556.210000001</v>
      </c>
      <c r="E90" s="239">
        <f>E75+E84+E89</f>
        <v>1908610</v>
      </c>
      <c r="F90" s="239">
        <f>F75+F84+F89</f>
        <v>36847716.529999994</v>
      </c>
      <c r="H90" s="27">
        <f t="shared" si="6"/>
        <v>36847716.530000001</v>
      </c>
      <c r="K90" s="27">
        <f>F90-H90</f>
        <v>0</v>
      </c>
    </row>
    <row r="92" spans="1:12" ht="12.75" x14ac:dyDescent="0.2">
      <c r="C92" s="4"/>
      <c r="D92" s="155" t="s">
        <v>117</v>
      </c>
      <c r="E92" s="240"/>
      <c r="F92" s="241">
        <f>F9+F37+F41+F44+F49+F52+F55+F57+F60+F62+F66+F68+F70+F72+F74</f>
        <v>21869390.739999998</v>
      </c>
      <c r="J92">
        <v>21869390.739999998</v>
      </c>
      <c r="K92" s="27">
        <f>F92-J92</f>
        <v>0</v>
      </c>
    </row>
    <row r="93" spans="1:12" ht="12.75" x14ac:dyDescent="0.2">
      <c r="C93" s="4"/>
      <c r="D93" s="242" t="s">
        <v>215</v>
      </c>
      <c r="E93" s="243"/>
      <c r="F93" s="244">
        <f>F16+F20+F25+F64</f>
        <v>11942642.360000001</v>
      </c>
    </row>
    <row r="94" spans="1:12" ht="12.75" x14ac:dyDescent="0.2">
      <c r="C94" s="4"/>
      <c r="D94" s="242" t="s">
        <v>216</v>
      </c>
      <c r="E94" s="245"/>
      <c r="F94" s="244">
        <f>F89</f>
        <v>0</v>
      </c>
      <c r="H94" s="246"/>
      <c r="I94" s="246"/>
      <c r="J94" s="246"/>
      <c r="K94" s="27">
        <v>1650750.74</v>
      </c>
    </row>
    <row r="95" spans="1:12" ht="12.75" x14ac:dyDescent="0.2">
      <c r="C95" s="4"/>
      <c r="D95" s="247" t="s">
        <v>217</v>
      </c>
      <c r="E95" s="248"/>
      <c r="F95" s="249">
        <f>F77+F79+F81+F83</f>
        <v>3035683.4299999997</v>
      </c>
      <c r="H95" s="246"/>
      <c r="I95" s="246"/>
      <c r="J95" s="246" t="s">
        <v>218</v>
      </c>
      <c r="K95" s="27">
        <v>558909.44999999995</v>
      </c>
    </row>
    <row r="96" spans="1:12" ht="15" x14ac:dyDescent="0.25">
      <c r="C96" s="4"/>
      <c r="D96" s="250" t="s">
        <v>219</v>
      </c>
      <c r="E96" s="251"/>
      <c r="F96" s="252">
        <f>SUM(F92:F95)</f>
        <v>36847716.530000001</v>
      </c>
      <c r="H96" s="27">
        <v>36941488.82</v>
      </c>
      <c r="I96" s="27"/>
      <c r="J96" s="27">
        <f>F96-H96</f>
        <v>-93772.289999999106</v>
      </c>
      <c r="K96" s="27">
        <f>SUM(K94:K95)</f>
        <v>2209660.19</v>
      </c>
      <c r="L96" s="27">
        <f>J96+K96</f>
        <v>2115887.9000000008</v>
      </c>
    </row>
    <row r="97" spans="3:6" ht="12.75" x14ac:dyDescent="0.2">
      <c r="C97" s="4"/>
      <c r="D97" s="4"/>
      <c r="E97" s="4"/>
      <c r="F97" s="4"/>
    </row>
    <row r="98" spans="3:6" ht="12.75" x14ac:dyDescent="0.2">
      <c r="C98" s="4"/>
      <c r="D98" s="253" t="s">
        <v>220</v>
      </c>
      <c r="E98" s="254">
        <f>F16+F20+F25+F64</f>
        <v>11942642.360000001</v>
      </c>
      <c r="F98" s="4"/>
    </row>
    <row r="99" spans="3:6" ht="12.75" x14ac:dyDescent="0.2">
      <c r="C99" s="4"/>
      <c r="D99" s="255" t="s">
        <v>221</v>
      </c>
      <c r="E99" s="195">
        <f>F37+F41+F44+F49+F52+F55+F68+F66+F74</f>
        <v>20881876.049999997</v>
      </c>
      <c r="F99" s="4"/>
    </row>
    <row r="100" spans="3:6" ht="12.75" x14ac:dyDescent="0.2">
      <c r="C100" s="4"/>
      <c r="D100" s="256" t="s">
        <v>222</v>
      </c>
      <c r="E100" s="257">
        <f>F57+F60+F62</f>
        <v>649586.68999999994</v>
      </c>
      <c r="F100" s="4"/>
    </row>
    <row r="101" spans="3:6" ht="12.75" x14ac:dyDescent="0.2">
      <c r="C101" s="4"/>
      <c r="D101" s="258" t="s">
        <v>124</v>
      </c>
      <c r="E101" s="259">
        <f>F89</f>
        <v>0</v>
      </c>
      <c r="F101" s="4"/>
    </row>
    <row r="102" spans="3:6" ht="12.75" x14ac:dyDescent="0.2">
      <c r="C102" s="4"/>
      <c r="D102" s="260" t="s">
        <v>223</v>
      </c>
      <c r="E102" s="261">
        <f>F9+F72+F70</f>
        <v>337928</v>
      </c>
      <c r="F102" s="4"/>
    </row>
    <row r="103" spans="3:6" ht="12.75" x14ac:dyDescent="0.2">
      <c r="C103" s="4"/>
      <c r="D103" s="262" t="s">
        <v>224</v>
      </c>
      <c r="E103" s="263">
        <f>F77+F79+F81+F83</f>
        <v>3035683.4299999997</v>
      </c>
      <c r="F103" s="4"/>
    </row>
    <row r="104" spans="3:6" ht="12.75" x14ac:dyDescent="0.2">
      <c r="C104" s="4"/>
      <c r="D104" s="264"/>
      <c r="E104" s="265">
        <f>SUM(E98:E103)</f>
        <v>36847716.529999994</v>
      </c>
      <c r="F104" s="4"/>
    </row>
    <row r="105" spans="3:6" ht="12.75" x14ac:dyDescent="0.2">
      <c r="D105" s="4"/>
      <c r="E105" s="266"/>
    </row>
    <row r="106" spans="3:6" ht="12.75" x14ac:dyDescent="0.2">
      <c r="D106" s="4"/>
      <c r="E106" s="266"/>
    </row>
    <row r="128" s="4" customFormat="1" ht="13.15" customHeight="1" x14ac:dyDescent="0.2"/>
    <row r="129" spans="1:5" s="4" customFormat="1" ht="13.15" customHeight="1" x14ac:dyDescent="0.2"/>
    <row r="130" spans="1:5" s="4" customFormat="1" ht="13.15" customHeight="1" x14ac:dyDescent="0.2"/>
    <row r="131" spans="1:5" s="4" customFormat="1" ht="13.15" customHeight="1" x14ac:dyDescent="0.2"/>
    <row r="134" spans="1:5" ht="12.75" x14ac:dyDescent="0.2">
      <c r="E134" s="184"/>
    </row>
    <row r="135" spans="1:5" ht="12.75" x14ac:dyDescent="0.2">
      <c r="E135" s="267"/>
    </row>
    <row r="137" spans="1:5" ht="13.15" customHeight="1" x14ac:dyDescent="0.2">
      <c r="A137" s="184" t="s">
        <v>128</v>
      </c>
    </row>
  </sheetData>
  <mergeCells count="31">
    <mergeCell ref="A1:F1"/>
    <mergeCell ref="A2:F2"/>
    <mergeCell ref="A3:F3"/>
    <mergeCell ref="A4:A5"/>
    <mergeCell ref="B4:B5"/>
    <mergeCell ref="C4:C5"/>
    <mergeCell ref="D4:D5"/>
    <mergeCell ref="E4:E5"/>
    <mergeCell ref="F4:F5"/>
    <mergeCell ref="A9:B9"/>
    <mergeCell ref="A10:F10"/>
    <mergeCell ref="A17:F17"/>
    <mergeCell ref="A21:F21"/>
    <mergeCell ref="A37:B37"/>
    <mergeCell ref="A41:B41"/>
    <mergeCell ref="A44:B44"/>
    <mergeCell ref="A49:B49"/>
    <mergeCell ref="A52:B52"/>
    <mergeCell ref="A55:B55"/>
    <mergeCell ref="A57:B57"/>
    <mergeCell ref="A60:B60"/>
    <mergeCell ref="A62:B62"/>
    <mergeCell ref="A66:B66"/>
    <mergeCell ref="A68:B68"/>
    <mergeCell ref="A79:B79"/>
    <mergeCell ref="A83:B83"/>
    <mergeCell ref="A70:B70"/>
    <mergeCell ref="A72:B72"/>
    <mergeCell ref="A74:B74"/>
    <mergeCell ref="A75:B75"/>
    <mergeCell ref="A77:B77"/>
  </mergeCells>
  <pageMargins left="0.59055100000000005" right="0.39370099999999991" top="0.94488199999999978" bottom="0.47244099999999989" header="0.70866099999999987" footer="0.51181100000000002"/>
  <pageSetup paperSize="9" scale="80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CELKEM 311</vt:lpstr>
      <vt:lpstr>CELKEM 315</vt:lpstr>
      <vt:lpstr>'CELKEM 311'!Oblast_tisku</vt:lpstr>
      <vt:lpstr>'CELKEM 315'!Oblast_tisku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Petříčková</dc:creator>
  <cp:lastModifiedBy>Jarmila Straková</cp:lastModifiedBy>
  <cp:revision>4</cp:revision>
  <cp:lastPrinted>2024-03-13T16:33:44Z</cp:lastPrinted>
  <dcterms:created xsi:type="dcterms:W3CDTF">2022-10-06T07:15:00Z</dcterms:created>
  <dcterms:modified xsi:type="dcterms:W3CDTF">2024-03-13T16:59:44Z</dcterms:modified>
  <cp:version>983040</cp:version>
</cp:coreProperties>
</file>