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workbook.xml" ContentType="application/vnd.openxmlformats-officedocument.spreadsheetml.sheet.main+xml"/>
  <Override PartName="/xl/charts/chart1.xml" ContentType="application/vnd.openxmlformats-officedocument.drawingml.chart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1"/>
  </bookViews>
  <sheets>
    <sheet name="CELKEM 311" sheetId="1" state="visible" r:id="rId1"/>
    <sheet name="CELKEM 315" sheetId="2" state="visible" r:id="rId2"/>
  </sheets>
  <definedNames>
    <definedName name="_xlnm.Print_Area" localSheetId="0">'CELKEM 311'!$A$1:$F$114</definedName>
    <definedName name="_xlnm.Print_Area" localSheetId="1">'CELKEM 315'!$A$1:$F$138</definedName>
  </definedNames>
  <calcPr/>
</workbook>
</file>

<file path=xl/sharedStrings.xml><?xml version="1.0" encoding="utf-8"?>
<sst xmlns="http://schemas.openxmlformats.org/spreadsheetml/2006/main" count="192" uniqueCount="192">
  <si>
    <t>PŘEHLED</t>
  </si>
  <si>
    <t xml:space="preserve">pohledávek a závazků ke dni 31.12.2022</t>
  </si>
  <si>
    <r>
      <t/>
    </r>
    <r>
      <rPr>
        <b/>
        <sz val="16"/>
        <rFont val="Arial"/>
      </rPr>
      <t xml:space="preserve">Účet 311.</t>
    </r>
    <r>
      <rPr>
        <sz val="16"/>
        <rFont val="Arial"/>
      </rPr>
      <t>xxxx</t>
    </r>
    <r>
      <rPr>
        <b/>
        <sz val="16"/>
        <rFont val="Arial"/>
      </rPr>
      <t xml:space="preserve">  Odběratelé </t>
    </r>
  </si>
  <si>
    <t xml:space="preserve">NÁZEV ÚČTU</t>
  </si>
  <si>
    <t xml:space="preserve">KÓD
T-WIST</t>
  </si>
  <si>
    <t xml:space="preserve">ZÁVAZKY  (přeplatky)</t>
  </si>
  <si>
    <t xml:space="preserve">POHLEDÁVKY
po splatnosti </t>
  </si>
  <si>
    <t xml:space="preserve">POHLEDÁVKY
ve splatnosti </t>
  </si>
  <si>
    <t xml:space="preserve">ÚČETNÍ STAV</t>
  </si>
  <si>
    <t xml:space="preserve">ORG 2021 Dobropisy-nezaplacené v roce 2022</t>
  </si>
  <si>
    <t>D</t>
  </si>
  <si>
    <t xml:space="preserve">CELKEM: 311.0010</t>
  </si>
  <si>
    <t xml:space="preserve">ORJ 011 ORG 1100 NC NJ Vylepování plakátů Rengl (NCNJ)</t>
  </si>
  <si>
    <t xml:space="preserve">ORJ 035 Pěstební činnost - prodej dříví</t>
  </si>
  <si>
    <t xml:space="preserve">CELKEM: 311.0011</t>
  </si>
  <si>
    <t xml:space="preserve">ORJ 741 Pokuta nedodrž. sml. podmínek (OF)</t>
  </si>
  <si>
    <t xml:space="preserve">CELKEM: 311.0023</t>
  </si>
  <si>
    <t xml:space="preserve">ORJ 120 Nájemné za pozemky (OSM)</t>
  </si>
  <si>
    <t xml:space="preserve">ORJ 120 Nájemné za pozemky-s DPH (OSM)</t>
  </si>
  <si>
    <t xml:space="preserve">CELKEM: 311.0031</t>
  </si>
  <si>
    <t xml:space="preserve">ORJ 037 Nájemné-nepodléhající DPH, bez ÚZ (OB)</t>
  </si>
  <si>
    <t xml:space="preserve">ORJ 037 ORG 0518 Nájemné nebytových prostor-0% DPH (OB)</t>
  </si>
  <si>
    <t xml:space="preserve">ORJ 037 ORG 2518 Nájemné-hotel Praha (OB)</t>
  </si>
  <si>
    <t xml:space="preserve">ORJ 037 ORG 3518 Krátkodobý nájem-ProSenior (OB)</t>
  </si>
  <si>
    <t xml:space="preserve">ORJ 037 ORG 3518 Krátk.n. - Fojt.Blud., přístř. Žilina</t>
  </si>
  <si>
    <t xml:space="preserve">ORJ 037 ORG 7090 Kryté stání Loučka (OB)</t>
  </si>
  <si>
    <t xml:space="preserve">ORJ 110 Nájemní smlouva na vyhrazené parkování (OSM)</t>
  </si>
  <si>
    <t xml:space="preserve">ORJ 139 Nájemné nebyt. prostor</t>
  </si>
  <si>
    <t xml:space="preserve">ORJ 139 Nájemné zákl. sazba </t>
  </si>
  <si>
    <t xml:space="preserve">ORJ 139 Nájemné nebyt.prostor nepodléhající DPH, bez ÚZ (OSM)</t>
  </si>
  <si>
    <t xml:space="preserve">928, 990</t>
  </si>
  <si>
    <t xml:space="preserve">ORJ 528 Nájemné - sociální odbor</t>
  </si>
  <si>
    <t xml:space="preserve">CELKEM: 311.0032</t>
  </si>
  <si>
    <t xml:space="preserve">ORJ 139 Ostatní příjmy (OSM) </t>
  </si>
  <si>
    <t xml:space="preserve">CELKEM: 311.0037</t>
  </si>
  <si>
    <t xml:space="preserve">ORJ 011 Náhrada škody (NCNJ)</t>
  </si>
  <si>
    <t xml:space="preserve">CELKEM: 311.0060</t>
  </si>
  <si>
    <t xml:space="preserve">ORJ 416 Náhrada škody (OŠKS)</t>
  </si>
  <si>
    <t xml:space="preserve">CELKEM: 311.0061</t>
  </si>
  <si>
    <t xml:space="preserve">ORJ 018 Náhrady škody-záchytka (MP)</t>
  </si>
  <si>
    <t xml:space="preserve">CELKEM: 311.0062 </t>
  </si>
  <si>
    <t xml:space="preserve">ORJ 019 Náhrada škody (OO)</t>
  </si>
  <si>
    <t xml:space="preserve">ORJ 019 Odprodej majetku města (OO)</t>
  </si>
  <si>
    <t xml:space="preserve">ORJ 035 Náhrady ŽP (ŽP)</t>
  </si>
  <si>
    <t xml:space="preserve">CELKEM: 311.0063</t>
  </si>
  <si>
    <t xml:space="preserve">ORJ 120 Věcná břemena (OSM)</t>
  </si>
  <si>
    <t xml:space="preserve">CELKEM: 311.0064</t>
  </si>
  <si>
    <t xml:space="preserve">ORJ 139 Náhrada škody (OSM)</t>
  </si>
  <si>
    <t xml:space="preserve">ORJ 139 Vyúčtování služeb (OSM)</t>
  </si>
  <si>
    <t xml:space="preserve">ORJ 313 Náhrada škody (OSA, OPA)</t>
  </si>
  <si>
    <t xml:space="preserve">CELKEM: 311.0069</t>
  </si>
  <si>
    <t xml:space="preserve">ORJ 019 Ostatní příjmy (OO)</t>
  </si>
  <si>
    <t xml:space="preserve">CELKEM: 311.0079 </t>
  </si>
  <si>
    <t xml:space="preserve">ORJ 139 Internet Straník (OSM)</t>
  </si>
  <si>
    <t xml:space="preserve">CELKEM: 311.0073</t>
  </si>
  <si>
    <t xml:space="preserve">ORJ 120 Prodej pozemku (OSM)</t>
  </si>
  <si>
    <t xml:space="preserve">CELKEM: 311.0802</t>
  </si>
  <si>
    <r>
      <t xml:space="preserve">CELKEM 311 </t>
    </r>
    <r>
      <rPr>
        <sz val="10"/>
        <rFont val="Arial CE"/>
      </rPr>
      <t xml:space="preserve">(příjmový účet+účet DPH)</t>
    </r>
  </si>
  <si>
    <t xml:space="preserve">ORJ 037 Nájmy bytů-úsek 1 (OB)</t>
  </si>
  <si>
    <t xml:space="preserve"> </t>
  </si>
  <si>
    <t xml:space="preserve">CELKEM: 311.0001</t>
  </si>
  <si>
    <t xml:space="preserve">ORJ 037 Nájmy bytů-úsek 2 (OB)</t>
  </si>
  <si>
    <t xml:space="preserve">CELKEM: 311.0002</t>
  </si>
  <si>
    <t xml:space="preserve">ORJ 037 Nájmy bytů-úsek 4 (OB) </t>
  </si>
  <si>
    <t xml:space="preserve">CELKEM: 311.0004</t>
  </si>
  <si>
    <t xml:space="preserve">ORJ 037 Nájmy nebytových prostor-  (OB)</t>
  </si>
  <si>
    <t xml:space="preserve">CELKEM: 311.0500</t>
  </si>
  <si>
    <t xml:space="preserve">ORJ 037 Poplatky z prodlení-úsek 1 (OB)</t>
  </si>
  <si>
    <t>806+815</t>
  </si>
  <si>
    <t xml:space="preserve">CELKEM: 311.0601</t>
  </si>
  <si>
    <t xml:space="preserve">ORJ 037 Nebytové prostory-sankce (OB) </t>
  </si>
  <si>
    <t>805</t>
  </si>
  <si>
    <t xml:space="preserve">CELKEM: 311.0604</t>
  </si>
  <si>
    <t xml:space="preserve">ORJ 037 Právní vymáhání faktur vydaných z BPM (OB) </t>
  </si>
  <si>
    <t>804</t>
  </si>
  <si>
    <t xml:space="preserve">CELKEM: 311.0605</t>
  </si>
  <si>
    <r>
      <t xml:space="preserve">Celkem 311</t>
    </r>
    <r>
      <rPr>
        <sz val="11"/>
        <rFont val="Arial"/>
      </rPr>
      <t xml:space="preserve"> </t>
    </r>
    <r>
      <rPr>
        <sz val="10"/>
        <rFont val="Arial"/>
      </rPr>
      <t xml:space="preserve">(účet bytového odboru) </t>
    </r>
  </si>
  <si>
    <t xml:space="preserve">CELKEM 311</t>
  </si>
  <si>
    <t>Dobropisy</t>
  </si>
  <si>
    <t xml:space="preserve">Nedaňové příjmy</t>
  </si>
  <si>
    <t xml:space="preserve">Příjmy DPH</t>
  </si>
  <si>
    <t xml:space="preserve">Příjmy OB</t>
  </si>
  <si>
    <t xml:space="preserve">Kapitálové příjmy</t>
  </si>
  <si>
    <t>nájmy</t>
  </si>
  <si>
    <t xml:space="preserve">náhrady a příspěvky</t>
  </si>
  <si>
    <t>služby</t>
  </si>
  <si>
    <t xml:space="preserve">bytový odbor</t>
  </si>
  <si>
    <t xml:space="preserve">ostatní (služby a popl.)</t>
  </si>
  <si>
    <t xml:space="preserve">prodej (bez DPH)</t>
  </si>
  <si>
    <t>dobropisy</t>
  </si>
  <si>
    <t xml:space="preserve">Vypracovala: Bc. Kašubová Lenka</t>
  </si>
  <si>
    <t xml:space="preserve">pohledávek a závazků ke dni 31. 12. 2022</t>
  </si>
  <si>
    <r>
      <t/>
    </r>
    <r>
      <rPr>
        <b/>
        <sz val="16"/>
        <rFont val="Arial"/>
      </rPr>
      <t xml:space="preserve">Účet 315.xxxx  Jiné pohledávky z hlavní činnosti</t>
    </r>
    <r>
      <rPr>
        <b/>
        <sz val="11"/>
        <rFont val="Arial"/>
      </rPr>
      <t xml:space="preserve"> </t>
    </r>
  </si>
  <si>
    <t xml:space="preserve">ÚČETNÍ  STAV</t>
  </si>
  <si>
    <t xml:space="preserve">ORJ 029 ProSenior ORG 0390 (pečovatelská sl.)</t>
  </si>
  <si>
    <t xml:space="preserve">ORJ 029 ProSenior ORG 1391 (Domovinka)</t>
  </si>
  <si>
    <t xml:space="preserve">ORJ 029 ProSenior ORG 1393 (odlehč.sl.Pohoda)</t>
  </si>
  <si>
    <t xml:space="preserve">CELKEM: 315.0011</t>
  </si>
  <si>
    <t xml:space="preserve">315.0033 Místní poplatky</t>
  </si>
  <si>
    <t xml:space="preserve">ORJ 009 ORG 7034 Zábor veř.prostranství (OŽÚ)</t>
  </si>
  <si>
    <t xml:space="preserve">ORJ 110 ORG 7064 Vyhrazené parkování (OSM)</t>
  </si>
  <si>
    <t xml:space="preserve">ORJ 110 ORG 7066 Zábor veř.prostranství (OSM)</t>
  </si>
  <si>
    <t xml:space="preserve">ORJ 110 ORG 7098 Překopy (OSM)</t>
  </si>
  <si>
    <t xml:space="preserve">ORJ 741 Komunální odpad (OF)</t>
  </si>
  <si>
    <t xml:space="preserve">CELKEM : účet 315.0033</t>
  </si>
  <si>
    <t xml:space="preserve">315.0034 Místní poplatky</t>
  </si>
  <si>
    <t xml:space="preserve">ORJ 035 ORG 7054 Zábor zeleně (OŽP)</t>
  </si>
  <si>
    <t xml:space="preserve">ORJ 741 Poplatek ze psů (OF)</t>
  </si>
  <si>
    <t xml:space="preserve">CELKEM : účet 315.0034</t>
  </si>
  <si>
    <t xml:space="preserve">315.0035 Správní poplatky</t>
  </si>
  <si>
    <t xml:space="preserve">ORJ 035 ORG 7053 Vodní hospodářství (OŽP)</t>
  </si>
  <si>
    <t xml:space="preserve">ORJ 041 ORG 7041 SP Stavební úřad</t>
  </si>
  <si>
    <t xml:space="preserve">ORJ 139 ORG 7065 Zábory (OSM)</t>
  </si>
  <si>
    <t xml:space="preserve">CELKEM : účet 315.0035</t>
  </si>
  <si>
    <t xml:space="preserve">ORJ 210 Sankce zvl. užívání MK</t>
  </si>
  <si>
    <t xml:space="preserve">ORJ 210 Pokuty doprava SH</t>
  </si>
  <si>
    <t xml:space="preserve">ORJ 210 Pokuty vážení</t>
  </si>
  <si>
    <t xml:space="preserve">ORJ 313 Přestupky dopravní</t>
  </si>
  <si>
    <t xml:space="preserve">ORJ 313 Pokuty-dopr.přestupky-převod z OkÚ</t>
  </si>
  <si>
    <t xml:space="preserve">ORJ 313 BP - Delikty dopravní</t>
  </si>
  <si>
    <t xml:space="preserve">ORJ 313 NŘ přestupky dopravní</t>
  </si>
  <si>
    <t xml:space="preserve">ORJ 313 Zákonné pojištění-převod z OkÚ</t>
  </si>
  <si>
    <t xml:space="preserve">ORJ 313 Výzvy - parkování</t>
  </si>
  <si>
    <t xml:space="preserve">CELKEM: 315.0041</t>
  </si>
  <si>
    <t xml:space="preserve">ORJ 009 NŘ živnostenský úřad</t>
  </si>
  <si>
    <t xml:space="preserve">ORJ 009 Pokuty ŽÚ - státní rozpočet</t>
  </si>
  <si>
    <t xml:space="preserve">ORJ 009 Pokuty Živnostenský úřad</t>
  </si>
  <si>
    <t xml:space="preserve">CELKEM: 315.0042</t>
  </si>
  <si>
    <t xml:space="preserve">ORJ 040 Pokuty Stavební úřad</t>
  </si>
  <si>
    <t xml:space="preserve">ORJ 040 Náklady řízení Stavební úřad</t>
  </si>
  <si>
    <t xml:space="preserve">CELKEM: 315.0043</t>
  </si>
  <si>
    <t xml:space="preserve">ORJ 313 BP Delikty občanské</t>
  </si>
  <si>
    <t xml:space="preserve">ORJ 313 Přestupky občanské</t>
  </si>
  <si>
    <t xml:space="preserve">ORJ 313 NŘ přestupky občanské</t>
  </si>
  <si>
    <t xml:space="preserve">ORJ 313 Pořádkové pokuty občanské</t>
  </si>
  <si>
    <t xml:space="preserve">CELKEM: 315.0044</t>
  </si>
  <si>
    <t xml:space="preserve">ORJ 018 Pokuty bloky Městské policie</t>
  </si>
  <si>
    <t xml:space="preserve">ORJ 018 Pokuty MP na místě nezaplac.</t>
  </si>
  <si>
    <t xml:space="preserve">CELKEM: 315.0045</t>
  </si>
  <si>
    <t xml:space="preserve">ORJ 035 NŘ - život. prostředí</t>
  </si>
  <si>
    <t xml:space="preserve">ORJ 035 Pokuty jiných úřadů - ŽP</t>
  </si>
  <si>
    <t xml:space="preserve">ORJ 035 Pokuty životní prostředí</t>
  </si>
  <si>
    <t xml:space="preserve">CELKEM: 315.0046</t>
  </si>
  <si>
    <t xml:space="preserve">ORJ 528 Příspěvek na nákup mot. Vozidla</t>
  </si>
  <si>
    <t xml:space="preserve">CELKEM: 315.0051</t>
  </si>
  <si>
    <t xml:space="preserve">ORJ 528 Přísp. na úpravu bytu</t>
  </si>
  <si>
    <t xml:space="preserve">ORJ 528 Přísp. na nákup zvl. pomůcky</t>
  </si>
  <si>
    <t xml:space="preserve">CELKEM: 315.0052</t>
  </si>
  <si>
    <t xml:space="preserve">ORJ 528 Přeplatek sociálních dávek</t>
  </si>
  <si>
    <t xml:space="preserve">CELKEM: 315.0054</t>
  </si>
  <si>
    <t xml:space="preserve">ORJ 035 Malé zdroje ovzduší (OŽP)</t>
  </si>
  <si>
    <t xml:space="preserve">CELKEM: účet 315.0056</t>
  </si>
  <si>
    <t xml:space="preserve">ORJ 741 Exekuční náklady</t>
  </si>
  <si>
    <t xml:space="preserve">CELKEM: 315.0060</t>
  </si>
  <si>
    <t xml:space="preserve">ORJ 035 Příspěvky na včelstvo</t>
  </si>
  <si>
    <t xml:space="preserve">CELKEM: 315.0063</t>
  </si>
  <si>
    <t xml:space="preserve">ORJ 741 Náklady soudního řízení</t>
  </si>
  <si>
    <t xml:space="preserve">CELKEM: 315.0064</t>
  </si>
  <si>
    <t xml:space="preserve">ORJ 040 Náhrady nákladů SÚ</t>
  </si>
  <si>
    <t xml:space="preserve">CELKEM: 315.0069</t>
  </si>
  <si>
    <t xml:space="preserve">ORJ 528 Sociální pohřby</t>
  </si>
  <si>
    <t xml:space="preserve">CELKEM: 315.0073</t>
  </si>
  <si>
    <t xml:space="preserve">ORJ 528 Bezúročné půjčky</t>
  </si>
  <si>
    <t xml:space="preserve">CELKEM: 315.0081</t>
  </si>
  <si>
    <r>
      <t xml:space="preserve">CELKEM 315</t>
    </r>
    <r>
      <rPr>
        <sz val="10"/>
        <rFont val="Arial CE"/>
      </rPr>
      <t xml:space="preserve"> (příjmový účet)</t>
    </r>
  </si>
  <si>
    <t xml:space="preserve">ORJ 313 org. 0906 Pokuty-radar Revoluční (OPA)</t>
  </si>
  <si>
    <t xml:space="preserve">CELKEM: 315.0166</t>
  </si>
  <si>
    <t xml:space="preserve">ORJ 313 org. 0907 Pokuty-radar-správní řízení (OPA)</t>
  </si>
  <si>
    <t xml:space="preserve">CELKEM: 315.0167</t>
  </si>
  <si>
    <t xml:space="preserve">ORJ 313 org. 0908 NŘ-radar-správní řízení (OPA)</t>
  </si>
  <si>
    <t xml:space="preserve">CELKEM: 315.0168</t>
  </si>
  <si>
    <t xml:space="preserve">ORJ 313 org. 0606 Pokuty-radar Palackého (OPA)</t>
  </si>
  <si>
    <t xml:space="preserve">CELKEM: 315.0169</t>
  </si>
  <si>
    <r>
      <t xml:space="preserve">Celkem 315 </t>
    </r>
    <r>
      <rPr>
        <sz val="10"/>
        <rFont val="Arial"/>
      </rPr>
      <t xml:space="preserve">(účet Radarové měření)</t>
    </r>
  </si>
  <si>
    <t xml:space="preserve">ORJ 037 Náklady řízení (OB)</t>
  </si>
  <si>
    <t>803</t>
  </si>
  <si>
    <t xml:space="preserve">Celkem: 315.0604</t>
  </si>
  <si>
    <t xml:space="preserve">ORJ 037 Náhrady nákladů (OB)</t>
  </si>
  <si>
    <t>808</t>
  </si>
  <si>
    <t xml:space="preserve">Celkem: 315.0607</t>
  </si>
  <si>
    <r>
      <t xml:space="preserve">Celkem 315 </t>
    </r>
    <r>
      <rPr>
        <sz val="10"/>
        <rFont val="Arial"/>
      </rPr>
      <t xml:space="preserve">(účet bytového odboru)</t>
    </r>
  </si>
  <si>
    <t xml:space="preserve">CELKEM 315 </t>
  </si>
  <si>
    <t xml:space="preserve">Daňové příjmy</t>
  </si>
  <si>
    <t xml:space="preserve">Bytový odbor</t>
  </si>
  <si>
    <t xml:space="preserve">Pokuty Radar</t>
  </si>
  <si>
    <t>Blaža</t>
  </si>
  <si>
    <t xml:space="preserve">CELKEM 315</t>
  </si>
  <si>
    <t xml:space="preserve">místní poplatky</t>
  </si>
  <si>
    <t>pokuty</t>
  </si>
  <si>
    <t xml:space="preserve">sociální dávky</t>
  </si>
  <si>
    <t xml:space="preserve">ostatní </t>
  </si>
  <si>
    <t>radar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</si>
</sst>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-* #,##0.00\ _K_č_-;\-* #,##0.00\ _K_č_-;_-* &quot;-&quot;??\ _K_č_-;_-@_-"/>
    <numFmt numFmtId="161" formatCode="_-* #,##0\ _K_č_-;\-* #,##0\ _K_č_-;_-* &quot;-&quot;\ _K_č_-;_-@_-"/>
    <numFmt numFmtId="162" formatCode="_-* #,##0.00\ &quot;Kč&quot;_-;\-* #,##0.00\ &quot;Kč&quot;_-;_-* &quot;-&quot;??\ &quot;Kč&quot;_-;_-@_-"/>
    <numFmt numFmtId="163" formatCode="_-* #,##0\ &quot;Kč&quot;_-;\-* #,##0\ &quot;Kč&quot;_-;_-* &quot;-&quot;\ &quot;Kč&quot;_-;_-@_-"/>
  </numFmts>
  <fonts count="34">
    <font>
      <name val="Arial"/>
      <color theme="1" tint="0"/>
      <sz val="10.000000"/>
    </font>
    <font>
      <name val="Calibri"/>
      <color theme="1" tint="0"/>
      <sz val="11.000000"/>
      <scheme val="minor"/>
    </font>
    <font>
      <name val="Calibri"/>
      <color theme="0" tint="0"/>
      <sz val="11.000000"/>
      <scheme val="minor"/>
    </font>
    <font>
      <name val="Calibri"/>
      <b/>
      <color theme="1" tint="0"/>
      <sz val="11.000000"/>
      <scheme val="minor"/>
    </font>
    <font>
      <name val="Calibri"/>
      <color rgb="FF9C0006"/>
      <sz val="11.000000"/>
      <scheme val="minor"/>
    </font>
    <font>
      <name val="Calibri"/>
      <b/>
      <color theme="0" tint="0"/>
      <sz val="11.000000"/>
      <scheme val="minor"/>
    </font>
    <font>
      <name val="Calibri"/>
      <b/>
      <color theme="3" tint="0"/>
      <sz val="15.000000"/>
      <scheme val="minor"/>
    </font>
    <font>
      <name val="Calibri"/>
      <b/>
      <color theme="3" tint="0"/>
      <sz val="13.000000"/>
      <scheme val="minor"/>
    </font>
    <font>
      <name val="Calibri"/>
      <b/>
      <color theme="3" tint="0"/>
      <sz val="11.000000"/>
      <scheme val="minor"/>
    </font>
    <font>
      <name val="Cambria"/>
      <color theme="3" tint="0"/>
      <sz val="18.000000"/>
      <scheme val="major"/>
    </font>
    <font>
      <name val="Calibri"/>
      <color rgb="FF9C6500"/>
      <sz val="11.000000"/>
      <scheme val="minor"/>
    </font>
    <font>
      <name val="Arial"/>
      <sz val="10.000000"/>
    </font>
    <font>
      <name val="Calibri"/>
      <color rgb="FFFA7D00"/>
      <sz val="11.000000"/>
      <scheme val="minor"/>
    </font>
    <font>
      <name val="Calibri"/>
      <color rgb="FF006100"/>
      <sz val="11.000000"/>
      <scheme val="minor"/>
    </font>
    <font>
      <name val="Calibri"/>
      <color indexed="2"/>
      <sz val="11.000000"/>
      <scheme val="minor"/>
    </font>
    <font>
      <name val="Calibri"/>
      <color rgb="FF3F3F76"/>
      <sz val="11.000000"/>
      <scheme val="minor"/>
    </font>
    <font>
      <name val="Calibri"/>
      <b/>
      <color rgb="FFFA7D00"/>
      <sz val="11.000000"/>
      <scheme val="minor"/>
    </font>
    <font>
      <name val="Calibri"/>
      <b/>
      <color rgb="FF3F3F3F"/>
      <sz val="11.000000"/>
      <scheme val="minor"/>
    </font>
    <font>
      <name val="Calibri"/>
      <i/>
      <color rgb="FF7F7F7F"/>
      <sz val="11.000000"/>
      <scheme val="minor"/>
    </font>
    <font>
      <name val="Arial"/>
      <sz val="14.000000"/>
    </font>
    <font>
      <name val="Arial"/>
      <b/>
      <sz val="12.000000"/>
    </font>
    <font>
      <name val="Arial"/>
      <sz val="16.000000"/>
    </font>
    <font>
      <name val="Arial CE"/>
      <b/>
      <sz val="9.000000"/>
    </font>
    <font>
      <name val="Arial CE"/>
      <sz val="9.000000"/>
    </font>
    <font>
      <name val="Arial CE"/>
      <b/>
      <sz val="11.000000"/>
    </font>
    <font>
      <name val="Arial CE"/>
      <sz val="8.000000"/>
    </font>
    <font>
      <name val="Arial"/>
      <b/>
      <sz val="9.000000"/>
    </font>
    <font>
      <name val="Arial"/>
      <sz val="8.000000"/>
    </font>
    <font>
      <name val="Arial"/>
      <sz val="9.000000"/>
    </font>
    <font>
      <name val="Arial"/>
      <b/>
      <sz val="11.000000"/>
    </font>
    <font>
      <name val="Arial CE"/>
      <b/>
      <sz val="12.000000"/>
    </font>
    <font>
      <name val="Arial"/>
      <b/>
      <color theme="1" tint="0"/>
      <sz val="10.000000"/>
    </font>
    <font>
      <name val="Arial"/>
      <b/>
      <sz val="10.000000"/>
    </font>
    <font>
      <name val="Arial CE"/>
      <b/>
      <sz val="10.000000"/>
    </font>
  </fonts>
  <fills count="37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theme="0" tint="0"/>
        <bgColor theme="0" tint="0"/>
      </patternFill>
    </fill>
    <fill>
      <patternFill patternType="solid">
        <fgColor theme="0" tint="0"/>
        <bgColor theme="0" tint="0"/>
      </patternFill>
    </fill>
    <fill>
      <patternFill patternType="solid">
        <fgColor theme="0" tint="-0.14996799999999999"/>
        <bgColor theme="0" tint="-0.14996799999999999"/>
      </patternFill>
    </fill>
    <fill>
      <patternFill patternType="solid">
        <fgColor theme="0" tint="-0.249947"/>
        <bgColor theme="0" tint="-0.249947"/>
      </patternFill>
    </fill>
  </fills>
  <borders count="64">
    <border>
      <left/>
      <right/>
      <top/>
      <bottom/>
      <diagonal/>
    </border>
    <border>
      <left/>
      <right/>
      <top style="thin">
        <color theme="4" tint="0"/>
      </top>
      <bottom style="double">
        <color theme="4" tint="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"/>
      </bottom>
      <diagonal/>
    </border>
    <border>
      <left/>
      <right/>
      <top/>
      <bottom style="thick">
        <color theme="4" tint="0.49998500000000001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47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3" fillId="0" borderId="1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4" fillId="20" borderId="0" numFmtId="0" applyNumberFormat="1" applyFont="1" applyFill="1" applyBorder="1"/>
    <xf fontId="5" fillId="21" borderId="2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6" fillId="0" borderId="3" numFmtId="0" applyNumberFormat="1" applyFont="1" applyFill="1" applyBorder="1"/>
    <xf fontId="7" fillId="0" borderId="4" numFmtId="0" applyNumberFormat="1" applyFont="1" applyFill="1" applyBorder="1"/>
    <xf fontId="8" fillId="0" borderId="5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10" fillId="22" borderId="0" numFmtId="0" applyNumberFormat="1" applyFont="1" applyFill="1" applyBorder="1"/>
    <xf fontId="11" fillId="23" borderId="6" numFmtId="0" applyNumberFormat="1" applyFont="1" applyFill="1" applyBorder="1"/>
    <xf fontId="0" fillId="0" borderId="0" numFmtId="9" applyNumberFormat="1" applyFont="1" applyFill="1" applyBorder="1"/>
    <xf fontId="12" fillId="0" borderId="7" numFmtId="0" applyNumberFormat="1" applyFont="1" applyFill="1" applyBorder="1"/>
    <xf fontId="13" fillId="24" borderId="0" numFmtId="0" applyNumberFormat="1" applyFont="1" applyFill="1" applyBorder="1"/>
    <xf fontId="14" fillId="0" borderId="0" numFmtId="0" applyNumberFormat="1" applyFont="1" applyFill="1" applyBorder="1"/>
    <xf fontId="15" fillId="25" borderId="8" numFmtId="0" applyNumberFormat="1" applyFont="1" applyFill="1" applyBorder="1"/>
    <xf fontId="16" fillId="26" borderId="8" numFmtId="0" applyNumberFormat="1" applyFont="1" applyFill="1" applyBorder="1"/>
    <xf fontId="17" fillId="26" borderId="9" numFmtId="0" applyNumberFormat="1" applyFont="1" applyFill="1" applyBorder="1"/>
    <xf fontId="18" fillId="0" borderId="0" numFmtId="0" applyNumberFormat="1" applyFont="1" applyFill="1" applyBorder="1"/>
    <xf fontId="2" fillId="27" borderId="0" numFmtId="0" applyNumberFormat="1" applyFont="1" applyFill="1" applyBorder="1"/>
    <xf fontId="2" fillId="28" borderId="0" numFmtId="0" applyNumberFormat="1" applyFont="1" applyFill="1" applyBorder="1"/>
    <xf fontId="2" fillId="29" borderId="0" numFmtId="0" applyNumberFormat="1" applyFont="1" applyFill="1" applyBorder="1"/>
    <xf fontId="2" fillId="30" borderId="0" numFmtId="0" applyNumberFormat="1" applyFont="1" applyFill="1" applyBorder="1"/>
    <xf fontId="2" fillId="31" borderId="0" numFmtId="0" applyNumberFormat="1" applyFont="1" applyFill="1" applyBorder="1"/>
    <xf fontId="2" fillId="32" borderId="0" numFmtId="0" applyNumberFormat="1" applyFont="1" applyFill="1" applyBorder="1"/>
  </cellStyleXfs>
  <cellXfs count="240">
    <xf fontId="0" fillId="0" borderId="0" numFmtId="0" xfId="0"/>
    <xf fontId="19" fillId="0" borderId="0" numFmtId="0" xfId="0" applyFont="1" applyAlignment="1">
      <alignment horizontal="center"/>
    </xf>
    <xf fontId="0" fillId="0" borderId="0" numFmtId="0" xfId="0" applyAlignment="1">
      <alignment horizontal="center"/>
    </xf>
    <xf fontId="20" fillId="0" borderId="0" numFmtId="0" xfId="0" applyFont="1" applyAlignment="1">
      <alignment horizontal="center"/>
    </xf>
    <xf fontId="21" fillId="0" borderId="0" numFmtId="0" xfId="0" applyFont="1"/>
    <xf fontId="0" fillId="0" borderId="0" numFmtId="0" xfId="0"/>
    <xf fontId="22" fillId="0" borderId="10" numFmtId="0" xfId="0" applyFont="1" applyBorder="1" applyAlignment="1">
      <alignment horizontal="center" vertical="center"/>
    </xf>
    <xf fontId="22" fillId="0" borderId="11" numFmtId="0" xfId="0" applyFont="1" applyBorder="1" applyAlignment="1">
      <alignment horizontal="center" vertical="center" wrapText="1"/>
    </xf>
    <xf fontId="22" fillId="0" borderId="11" numFmtId="4" xfId="0" applyNumberFormat="1" applyFont="1" applyBorder="1" applyAlignment="1">
      <alignment horizontal="center" vertical="center" wrapText="1"/>
    </xf>
    <xf fontId="22" fillId="0" borderId="12" numFmtId="0" xfId="0" applyFont="1" applyBorder="1" applyAlignment="1">
      <alignment horizontal="center" vertical="center"/>
    </xf>
    <xf fontId="22" fillId="0" borderId="13" numFmtId="0" xfId="0" applyFont="1" applyBorder="1" applyAlignment="1">
      <alignment horizontal="center" vertical="center"/>
    </xf>
    <xf fontId="22" fillId="0" borderId="14" numFmtId="0" xfId="0" applyFont="1" applyBorder="1" applyAlignment="1">
      <alignment horizontal="center" vertical="center" wrapText="1"/>
    </xf>
    <xf fontId="22" fillId="0" borderId="14" numFmtId="4" xfId="0" applyNumberFormat="1" applyFont="1" applyBorder="1" applyAlignment="1">
      <alignment horizontal="center" vertical="center" wrapText="1"/>
    </xf>
    <xf fontId="22" fillId="0" borderId="15" numFmtId="0" xfId="0" applyFont="1" applyBorder="1" applyAlignment="1">
      <alignment horizontal="center" vertical="center"/>
    </xf>
    <xf fontId="23" fillId="33" borderId="16" numFmtId="0" xfId="0" applyFont="1" applyFill="1" applyBorder="1" applyAlignment="1">
      <alignment horizontal="left" vertical="center"/>
    </xf>
    <xf fontId="23" fillId="33" borderId="17" numFmtId="0" xfId="0" applyFont="1" applyFill="1" applyBorder="1" applyAlignment="1">
      <alignment horizontal="center" vertical="center" wrapText="1"/>
    </xf>
    <xf fontId="23" fillId="33" borderId="17" numFmtId="4" xfId="0" applyNumberFormat="1" applyFont="1" applyFill="1" applyBorder="1" applyAlignment="1">
      <alignment horizontal="right" vertical="center" wrapText="1"/>
    </xf>
    <xf fontId="23" fillId="33" borderId="18" numFmtId="4" xfId="0" applyNumberFormat="1" applyFont="1" applyFill="1" applyBorder="1" applyAlignment="1">
      <alignment horizontal="right" vertical="center"/>
    </xf>
    <xf fontId="22" fillId="33" borderId="19" numFmtId="0" xfId="0" applyFont="1" applyFill="1" applyBorder="1" applyAlignment="1">
      <alignment horizontal="left" vertical="center"/>
    </xf>
    <xf fontId="22" fillId="33" borderId="20" numFmtId="0" xfId="0" applyFont="1" applyFill="1" applyBorder="1" applyAlignment="1">
      <alignment horizontal="center" vertical="center" wrapText="1"/>
    </xf>
    <xf fontId="22" fillId="33" borderId="20" numFmtId="4" xfId="0" applyNumberFormat="1" applyFont="1" applyFill="1" applyBorder="1" applyAlignment="1">
      <alignment horizontal="right" vertical="center" wrapText="1"/>
    </xf>
    <xf fontId="22" fillId="33" borderId="21" numFmtId="4" xfId="0" applyNumberFormat="1" applyFont="1" applyFill="1" applyBorder="1" applyAlignment="1">
      <alignment horizontal="right" vertical="center"/>
    </xf>
    <xf fontId="23" fillId="34" borderId="22" numFmtId="0" xfId="33" applyFont="1" applyFill="1" applyBorder="1" applyAlignment="1">
      <alignment horizontal="left"/>
    </xf>
    <xf fontId="23" fillId="34" borderId="23" numFmtId="0" xfId="33" applyFont="1" applyFill="1" applyBorder="1" applyAlignment="1">
      <alignment horizontal="center"/>
    </xf>
    <xf fontId="23" fillId="34" borderId="23" numFmtId="4" xfId="33" applyNumberFormat="1" applyFont="1" applyFill="1" applyBorder="1" applyAlignment="1">
      <alignment horizontal="right"/>
    </xf>
    <xf fontId="23" fillId="34" borderId="24" numFmtId="4" xfId="33" applyNumberFormat="1" applyFont="1" applyFill="1" applyBorder="1" applyAlignment="1">
      <alignment horizontal="right"/>
    </xf>
    <xf fontId="23" fillId="34" borderId="25" numFmtId="0" xfId="33" applyFont="1" applyFill="1" applyBorder="1" applyAlignment="1">
      <alignment horizontal="left"/>
    </xf>
    <xf fontId="23" fillId="34" borderId="26" numFmtId="0" xfId="33" applyFont="1" applyFill="1" applyBorder="1" applyAlignment="1">
      <alignment horizontal="center"/>
    </xf>
    <xf fontId="23" fillId="34" borderId="26" numFmtId="4" xfId="33" applyNumberFormat="1" applyFont="1" applyFill="1" applyBorder="1" applyAlignment="1">
      <alignment horizontal="right"/>
    </xf>
    <xf fontId="23" fillId="34" borderId="27" numFmtId="4" xfId="33" applyNumberFormat="1" applyFont="1" applyFill="1" applyBorder="1" applyAlignment="1">
      <alignment horizontal="right"/>
    </xf>
    <xf fontId="23" fillId="34" borderId="28" numFmtId="4" xfId="33" applyNumberFormat="1" applyFont="1" applyFill="1" applyBorder="1" applyAlignment="1">
      <alignment horizontal="right"/>
    </xf>
    <xf fontId="22" fillId="34" borderId="29" numFmtId="0" xfId="33" applyFont="1" applyFill="1" applyBorder="1"/>
    <xf fontId="22" fillId="34" borderId="30" numFmtId="0" xfId="33" applyFont="1" applyFill="1" applyBorder="1"/>
    <xf fontId="22" fillId="34" borderId="31" numFmtId="4" xfId="33" applyNumberFormat="1" applyFont="1" applyFill="1" applyBorder="1" applyAlignment="1">
      <alignment horizontal="right"/>
    </xf>
    <xf fontId="22" fillId="34" borderId="30" numFmtId="4" xfId="33" applyNumberFormat="1" applyFont="1" applyFill="1" applyBorder="1" applyAlignment="1">
      <alignment horizontal="right"/>
    </xf>
    <xf fontId="22" fillId="34" borderId="32" numFmtId="4" xfId="33" applyNumberFormat="1" applyFont="1" applyFill="1" applyBorder="1" applyAlignment="1">
      <alignment horizontal="right"/>
    </xf>
    <xf fontId="0" fillId="0" borderId="0" numFmtId="4" xfId="0" applyNumberFormat="1"/>
    <xf fontId="23" fillId="33" borderId="22" numFmtId="0" xfId="34" applyFont="1" applyFill="1" applyBorder="1" applyAlignment="1">
      <alignment horizontal="left"/>
    </xf>
    <xf fontId="23" fillId="33" borderId="23" numFmtId="0" xfId="34" applyFont="1" applyFill="1" applyBorder="1" applyAlignment="1">
      <alignment horizontal="center"/>
    </xf>
    <xf fontId="23" fillId="33" borderId="23" numFmtId="4" xfId="34" applyNumberFormat="1" applyFont="1" applyFill="1" applyBorder="1" applyAlignment="1">
      <alignment horizontal="right"/>
    </xf>
    <xf fontId="23" fillId="33" borderId="24" numFmtId="4" xfId="34" applyNumberFormat="1" applyFont="1" applyFill="1" applyBorder="1" applyAlignment="1">
      <alignment horizontal="right"/>
    </xf>
    <xf fontId="22" fillId="33" borderId="29" numFmtId="0" xfId="34" applyFont="1" applyFill="1" applyBorder="1"/>
    <xf fontId="22" fillId="33" borderId="30" numFmtId="0" xfId="34" applyFont="1" applyFill="1" applyBorder="1"/>
    <xf fontId="22" fillId="33" borderId="31" numFmtId="4" xfId="34" applyNumberFormat="1" applyFont="1" applyFill="1" applyBorder="1" applyAlignment="1">
      <alignment horizontal="right"/>
    </xf>
    <xf fontId="22" fillId="33" borderId="30" numFmtId="4" xfId="34" applyNumberFormat="1" applyFont="1" applyFill="1" applyBorder="1" applyAlignment="1">
      <alignment horizontal="right"/>
    </xf>
    <xf fontId="22" fillId="33" borderId="32" numFmtId="4" xfId="34" applyNumberFormat="1" applyFont="1" applyFill="1" applyBorder="1" applyAlignment="1">
      <alignment horizontal="right"/>
    </xf>
    <xf fontId="23" fillId="34" borderId="33" numFmtId="0" xfId="33" applyFont="1" applyFill="1" applyBorder="1" applyAlignment="1">
      <alignment horizontal="left"/>
    </xf>
    <xf fontId="23" fillId="34" borderId="34" numFmtId="4" xfId="33" applyNumberFormat="1" applyFont="1" applyFill="1" applyBorder="1" applyAlignment="1">
      <alignment horizontal="right"/>
    </xf>
    <xf fontId="22" fillId="34" borderId="29" numFmtId="0" xfId="33" applyFont="1" applyFill="1" applyBorder="1" applyAlignment="1">
      <alignment horizontal="left"/>
    </xf>
    <xf fontId="22" fillId="34" borderId="35" numFmtId="0" xfId="33" applyFont="1" applyFill="1" applyBorder="1" applyAlignment="1">
      <alignment horizontal="left"/>
    </xf>
    <xf fontId="22" fillId="34" borderId="36" numFmtId="4" xfId="33" applyNumberFormat="1" applyFont="1" applyFill="1" applyBorder="1" applyAlignment="1">
      <alignment horizontal="right"/>
    </xf>
    <xf fontId="23" fillId="34" borderId="37" numFmtId="0" xfId="33" applyFont="1" applyFill="1" applyBorder="1" applyAlignment="1">
      <alignment horizontal="left"/>
    </xf>
    <xf fontId="23" fillId="34" borderId="38" numFmtId="0" xfId="33" applyFont="1" applyFill="1" applyBorder="1" applyAlignment="1">
      <alignment horizontal="left"/>
    </xf>
    <xf fontId="23" fillId="34" borderId="39" numFmtId="0" xfId="33" applyFont="1" applyFill="1" applyBorder="1" applyAlignment="1">
      <alignment horizontal="center"/>
    </xf>
    <xf fontId="23" fillId="34" borderId="40" numFmtId="0" xfId="33" applyFont="1" applyFill="1" applyBorder="1" applyAlignment="1">
      <alignment horizontal="left"/>
    </xf>
    <xf fontId="23" fillId="34" borderId="41" numFmtId="0" xfId="33" applyFont="1" applyFill="1" applyBorder="1" applyAlignment="1">
      <alignment horizontal="left"/>
    </xf>
    <xf fontId="23" fillId="34" borderId="39" numFmtId="4" xfId="33" applyNumberFormat="1" applyFont="1" applyFill="1" applyBorder="1" applyAlignment="1">
      <alignment horizontal="right"/>
    </xf>
    <xf fontId="23" fillId="34" borderId="42" numFmtId="4" xfId="33" applyNumberFormat="1" applyFont="1" applyFill="1" applyBorder="1" applyAlignment="1">
      <alignment horizontal="right"/>
    </xf>
    <xf fontId="22" fillId="34" borderId="30" numFmtId="0" xfId="33" applyFont="1" applyFill="1" applyBorder="1" applyAlignment="1">
      <alignment horizontal="left"/>
    </xf>
    <xf fontId="23" fillId="33" borderId="22" numFmtId="0" xfId="0" applyFont="1" applyFill="1" applyBorder="1" applyAlignment="1">
      <alignment horizontal="left"/>
    </xf>
    <xf fontId="23" fillId="33" borderId="23" numFmtId="0" xfId="0" applyFont="1" applyFill="1" applyBorder="1" applyAlignment="1">
      <alignment horizontal="center"/>
    </xf>
    <xf fontId="23" fillId="33" borderId="23" numFmtId="4" xfId="0" applyNumberFormat="1" applyFont="1" applyFill="1" applyBorder="1" applyAlignment="1">
      <alignment horizontal="right"/>
    </xf>
    <xf fontId="23" fillId="33" borderId="24" numFmtId="4" xfId="0" applyNumberFormat="1" applyFont="1" applyFill="1" applyBorder="1" applyAlignment="1">
      <alignment horizontal="right"/>
    </xf>
    <xf fontId="22" fillId="33" borderId="29" numFmtId="0" xfId="0" applyFont="1" applyFill="1" applyBorder="1" applyAlignment="1">
      <alignment horizontal="left"/>
    </xf>
    <xf fontId="22" fillId="33" borderId="35" numFmtId="0" xfId="0" applyFont="1" applyFill="1" applyBorder="1" applyAlignment="1">
      <alignment horizontal="left"/>
    </xf>
    <xf fontId="22" fillId="33" borderId="30" numFmtId="4" xfId="0" applyNumberFormat="1" applyFont="1" applyFill="1" applyBorder="1" applyAlignment="1">
      <alignment horizontal="right"/>
    </xf>
    <xf fontId="22" fillId="33" borderId="36" numFmtId="4" xfId="0" applyNumberFormat="1" applyFont="1" applyFill="1" applyBorder="1" applyAlignment="1">
      <alignment horizontal="right"/>
    </xf>
    <xf fontId="23" fillId="33" borderId="43" numFmtId="0" xfId="0" applyFont="1" applyFill="1" applyBorder="1"/>
    <xf fontId="23" fillId="33" borderId="34" numFmtId="0" xfId="0" applyFont="1" applyFill="1" applyBorder="1" applyAlignment="1">
      <alignment horizontal="center"/>
    </xf>
    <xf fontId="23" fillId="33" borderId="34" numFmtId="4" xfId="0" applyNumberFormat="1" applyFont="1" applyFill="1" applyBorder="1" applyAlignment="1">
      <alignment horizontal="right"/>
    </xf>
    <xf fontId="23" fillId="33" borderId="44" numFmtId="4" xfId="0" applyNumberFormat="1" applyFont="1" applyFill="1" applyBorder="1" applyAlignment="1">
      <alignment horizontal="right"/>
    </xf>
    <xf fontId="23" fillId="33" borderId="45" numFmtId="4" xfId="0" applyNumberFormat="1" applyFont="1" applyFill="1" applyBorder="1" applyAlignment="1">
      <alignment horizontal="right"/>
    </xf>
    <xf fontId="23" fillId="33" borderId="40" numFmtId="0" xfId="0" applyFont="1" applyFill="1" applyBorder="1"/>
    <xf fontId="23" fillId="34" borderId="34" numFmtId="0" xfId="33" applyFont="1" applyFill="1" applyBorder="1" applyAlignment="1">
      <alignment horizontal="center"/>
    </xf>
    <xf fontId="23" fillId="34" borderId="44" numFmtId="4" xfId="33" applyNumberFormat="1" applyFont="1" applyFill="1" applyBorder="1" applyAlignment="1">
      <alignment horizontal="right"/>
    </xf>
    <xf fontId="23" fillId="33" borderId="40" numFmtId="0" xfId="0" applyFont="1" applyFill="1" applyBorder="1" applyAlignment="1">
      <alignment horizontal="left"/>
    </xf>
    <xf fontId="23" fillId="33" borderId="46" numFmtId="4" xfId="0" applyNumberFormat="1" applyFont="1" applyFill="1" applyBorder="1" applyAlignment="1">
      <alignment horizontal="right"/>
    </xf>
    <xf fontId="23" fillId="33" borderId="47" numFmtId="4" xfId="0" applyNumberFormat="1" applyFont="1" applyFill="1" applyBorder="1" applyAlignment="1">
      <alignment horizontal="right"/>
    </xf>
    <xf fontId="23" fillId="33" borderId="41" numFmtId="0" xfId="0" applyFont="1" applyFill="1" applyBorder="1" applyAlignment="1">
      <alignment horizontal="left"/>
    </xf>
    <xf fontId="23" fillId="33" borderId="39" numFmtId="0" xfId="0" applyFont="1" applyFill="1" applyBorder="1" applyAlignment="1">
      <alignment horizontal="center"/>
    </xf>
    <xf fontId="23" fillId="33" borderId="39" numFmtId="4" xfId="0" applyNumberFormat="1" applyFont="1" applyFill="1" applyBorder="1" applyAlignment="1">
      <alignment horizontal="right"/>
    </xf>
    <xf fontId="23" fillId="33" borderId="0" numFmtId="4" xfId="0" applyNumberFormat="1" applyFont="1" applyFill="1" applyAlignment="1">
      <alignment horizontal="right"/>
    </xf>
    <xf fontId="23" fillId="33" borderId="25" numFmtId="0" xfId="0" applyFont="1" applyFill="1" applyBorder="1" applyAlignment="1">
      <alignment horizontal="left"/>
    </xf>
    <xf fontId="23" fillId="33" borderId="26" numFmtId="0" xfId="0" applyFont="1" applyFill="1" applyBorder="1" applyAlignment="1">
      <alignment horizontal="center"/>
    </xf>
    <xf fontId="23" fillId="34" borderId="43" numFmtId="0" xfId="33" applyFont="1" applyFill="1" applyBorder="1"/>
    <xf fontId="23" fillId="34" borderId="22" numFmtId="0" xfId="0" applyFont="1" applyFill="1" applyBorder="1" applyAlignment="1">
      <alignment horizontal="left"/>
    </xf>
    <xf fontId="23" fillId="34" borderId="23" numFmtId="0" xfId="0" applyFont="1" applyFill="1" applyBorder="1" applyAlignment="1">
      <alignment horizontal="center"/>
    </xf>
    <xf fontId="23" fillId="34" borderId="23" numFmtId="4" xfId="0" applyNumberFormat="1" applyFont="1" applyFill="1" applyBorder="1" applyAlignment="1">
      <alignment horizontal="right"/>
    </xf>
    <xf fontId="23" fillId="34" borderId="24" numFmtId="4" xfId="0" applyNumberFormat="1" applyFont="1" applyFill="1" applyBorder="1" applyAlignment="1">
      <alignment horizontal="right"/>
    </xf>
    <xf fontId="22" fillId="34" borderId="48" numFmtId="0" xfId="0" applyFont="1" applyFill="1" applyBorder="1" applyAlignment="1">
      <alignment horizontal="left"/>
    </xf>
    <xf fontId="23" fillId="34" borderId="30" numFmtId="0" xfId="0" applyFont="1" applyFill="1" applyBorder="1" applyAlignment="1">
      <alignment horizontal="center"/>
    </xf>
    <xf fontId="22" fillId="34" borderId="30" numFmtId="4" xfId="0" applyNumberFormat="1" applyFont="1" applyFill="1" applyBorder="1" applyAlignment="1">
      <alignment horizontal="right"/>
    </xf>
    <xf fontId="22" fillId="34" borderId="36" numFmtId="4" xfId="0" applyNumberFormat="1" applyFont="1" applyFill="1" applyBorder="1" applyAlignment="1">
      <alignment horizontal="right"/>
    </xf>
    <xf fontId="24" fillId="35" borderId="29" numFmtId="0" xfId="0" applyFont="1" applyFill="1" applyBorder="1" applyAlignment="1">
      <alignment horizontal="left" vertical="center"/>
    </xf>
    <xf fontId="24" fillId="35" borderId="32" numFmtId="0" xfId="0" applyFont="1" applyFill="1" applyBorder="1" applyAlignment="1">
      <alignment horizontal="left"/>
    </xf>
    <xf fontId="24" fillId="35" borderId="49" numFmtId="4" xfId="0" applyNumberFormat="1" applyFont="1" applyFill="1" applyBorder="1" applyAlignment="1">
      <alignment horizontal="right" vertical="center"/>
    </xf>
    <xf fontId="23" fillId="33" borderId="10" numFmtId="0" xfId="34" applyFont="1" applyFill="1" applyBorder="1" applyAlignment="1">
      <alignment horizontal="left"/>
    </xf>
    <xf fontId="25" fillId="33" borderId="11" numFmtId="49" xfId="34" applyNumberFormat="1" applyFont="1" applyFill="1" applyBorder="1"/>
    <xf fontId="23" fillId="33" borderId="35" numFmtId="4" xfId="34" applyNumberFormat="1" applyFont="1" applyFill="1" applyBorder="1" applyAlignment="1">
      <alignment horizontal="right"/>
    </xf>
    <xf fontId="23" fillId="33" borderId="30" numFmtId="4" xfId="34" applyNumberFormat="1" applyFont="1" applyFill="1" applyBorder="1" applyAlignment="1">
      <alignment horizontal="right"/>
    </xf>
    <xf fontId="23" fillId="33" borderId="30" numFmtId="4" xfId="34" applyNumberFormat="1" applyFont="1" applyFill="1" applyBorder="1"/>
    <xf fontId="23" fillId="33" borderId="36" numFmtId="4" xfId="34" applyNumberFormat="1" applyFont="1" applyFill="1" applyBorder="1"/>
    <xf fontId="26" fillId="33" borderId="29" numFmtId="49" xfId="34" applyNumberFormat="1" applyFont="1" applyFill="1" applyBorder="1" applyAlignment="1">
      <alignment horizontal="left"/>
    </xf>
    <xf fontId="26" fillId="33" borderId="35" numFmtId="49" xfId="34" applyNumberFormat="1" applyFont="1" applyFill="1" applyBorder="1" applyAlignment="1">
      <alignment horizontal="left"/>
    </xf>
    <xf fontId="22" fillId="33" borderId="36" numFmtId="4" xfId="34" applyNumberFormat="1" applyFont="1" applyFill="1" applyBorder="1"/>
    <xf fontId="23" fillId="33" borderId="38" numFmtId="0" xfId="34" applyFont="1" applyFill="1" applyBorder="1" applyAlignment="1">
      <alignment horizontal="left"/>
    </xf>
    <xf fontId="27" fillId="33" borderId="39" numFmtId="49" xfId="34" applyNumberFormat="1" applyFont="1" applyFill="1" applyBorder="1"/>
    <xf fontId="28" fillId="33" borderId="35" numFmtId="4" xfId="34" applyNumberFormat="1" applyFont="1" applyFill="1" applyBorder="1" applyAlignment="1">
      <alignment horizontal="right"/>
    </xf>
    <xf fontId="28" fillId="33" borderId="30" numFmtId="4" xfId="34" applyNumberFormat="1" applyFont="1" applyFill="1" applyBorder="1" applyAlignment="1">
      <alignment horizontal="right"/>
    </xf>
    <xf fontId="28" fillId="33" borderId="30" numFmtId="4" xfId="34" applyNumberFormat="1" applyFont="1" applyFill="1" applyBorder="1"/>
    <xf fontId="29" fillId="33" borderId="39" numFmtId="49" xfId="34" applyNumberFormat="1" applyFont="1" applyFill="1" applyBorder="1" applyAlignment="1">
      <alignment horizontal="center"/>
    </xf>
    <xf fontId="28" fillId="33" borderId="39" numFmtId="49" xfId="34" applyNumberFormat="1" applyFont="1" applyFill="1" applyBorder="1" applyAlignment="1">
      <alignment horizontal="center"/>
    </xf>
    <xf fontId="28" fillId="33" borderId="26" numFmtId="49" xfId="34" applyNumberFormat="1" applyFont="1" applyFill="1" applyBorder="1" applyAlignment="1">
      <alignment horizontal="center"/>
    </xf>
    <xf fontId="28" fillId="33" borderId="50" numFmtId="4" xfId="34" applyNumberFormat="1" applyFont="1" applyFill="1" applyBorder="1" applyAlignment="1">
      <alignment horizontal="right"/>
    </xf>
    <xf fontId="28" fillId="33" borderId="34" numFmtId="4" xfId="34" applyNumberFormat="1" applyFont="1" applyFill="1" applyBorder="1" applyAlignment="1">
      <alignment horizontal="right"/>
    </xf>
    <xf fontId="28" fillId="33" borderId="34" numFmtId="4" xfId="34" applyNumberFormat="1" applyFont="1" applyFill="1" applyBorder="1"/>
    <xf fontId="29" fillId="35" borderId="29" numFmtId="0" xfId="33" applyFont="1" applyFill="1" applyBorder="1" applyAlignment="1">
      <alignment horizontal="left"/>
    </xf>
    <xf fontId="29" fillId="35" borderId="35" numFmtId="0" xfId="33" applyFont="1" applyFill="1" applyBorder="1" applyAlignment="1">
      <alignment horizontal="left"/>
    </xf>
    <xf fontId="29" fillId="35" borderId="35" numFmtId="4" xfId="33" applyNumberFormat="1" applyFont="1" applyFill="1" applyBorder="1"/>
    <xf fontId="29" fillId="35" borderId="32" numFmtId="4" xfId="33" applyNumberFormat="1" applyFont="1" applyFill="1" applyBorder="1"/>
    <xf fontId="20" fillId="36" borderId="29" numFmtId="0" xfId="0" applyFont="1" applyFill="1" applyBorder="1" applyAlignment="1">
      <alignment horizontal="left"/>
    </xf>
    <xf fontId="20" fillId="36" borderId="32" numFmtId="0" xfId="0" applyFont="1" applyFill="1" applyBorder="1" applyAlignment="1">
      <alignment horizontal="left"/>
    </xf>
    <xf fontId="30" fillId="36" borderId="49" numFmtId="4" xfId="0" applyNumberFormat="1" applyFont="1" applyFill="1" applyBorder="1" applyAlignment="1">
      <alignment horizontal="right"/>
    </xf>
    <xf fontId="0" fillId="0" borderId="51" numFmtId="0" xfId="0" applyBorder="1"/>
    <xf fontId="0" fillId="0" borderId="17" numFmtId="0" xfId="0" applyBorder="1"/>
    <xf fontId="0" fillId="0" borderId="52" numFmtId="4" xfId="0" applyNumberFormat="1" applyBorder="1"/>
    <xf fontId="0" fillId="33" borderId="25" numFmtId="0" xfId="0" applyFill="1" applyBorder="1"/>
    <xf fontId="0" fillId="33" borderId="26" numFmtId="0" xfId="0" applyFill="1" applyBorder="1"/>
    <xf fontId="0" fillId="33" borderId="53" numFmtId="4" xfId="0" applyNumberFormat="1" applyFill="1" applyBorder="1"/>
    <xf fontId="11" fillId="33" borderId="40" numFmtId="0" xfId="0" applyFont="1" applyFill="1" applyBorder="1"/>
    <xf fontId="11" fillId="33" borderId="23" numFmtId="0" xfId="0" applyFont="1" applyFill="1" applyBorder="1"/>
    <xf fontId="0" fillId="33" borderId="24" numFmtId="4" xfId="0" applyNumberFormat="1" applyFill="1" applyBorder="1"/>
    <xf fontId="31" fillId="0" borderId="0" numFmtId="4" xfId="0" applyNumberFormat="1" applyFont="1"/>
    <xf fontId="0" fillId="33" borderId="23" numFmtId="0" xfId="0" applyFill="1" applyBorder="1"/>
    <xf fontId="11" fillId="33" borderId="41" numFmtId="0" xfId="0" applyFont="1" applyFill="1" applyBorder="1"/>
    <xf fontId="11" fillId="33" borderId="14" numFmtId="0" xfId="0" applyFont="1" applyFill="1" applyBorder="1"/>
    <xf fontId="0" fillId="33" borderId="42" numFmtId="4" xfId="0" applyNumberFormat="1" applyFill="1" applyBorder="1"/>
    <xf fontId="29" fillId="33" borderId="29" numFmtId="0" xfId="0" applyFont="1" applyFill="1" applyBorder="1"/>
    <xf fontId="29" fillId="33" borderId="54" numFmtId="0" xfId="0" applyFont="1" applyFill="1" applyBorder="1"/>
    <xf fontId="29" fillId="33" borderId="36" numFmtId="4" xfId="0" applyNumberFormat="1" applyFont="1" applyFill="1" applyBorder="1"/>
    <xf fontId="0" fillId="33" borderId="0" numFmtId="0" xfId="0" applyFill="1"/>
    <xf fontId="22" fillId="33" borderId="55" numFmtId="4" xfId="0" applyNumberFormat="1" applyFont="1" applyFill="1" applyBorder="1" applyAlignment="1">
      <alignment horizontal="left"/>
    </xf>
    <xf fontId="22" fillId="33" borderId="12" numFmtId="4" xfId="0" applyNumberFormat="1" applyFont="1" applyFill="1" applyBorder="1" applyAlignment="1">
      <alignment horizontal="right"/>
    </xf>
    <xf fontId="23" fillId="33" borderId="40" numFmtId="4" xfId="0" applyNumberFormat="1" applyFont="1" applyFill="1" applyBorder="1" applyAlignment="1">
      <alignment horizontal="left"/>
    </xf>
    <xf fontId="26" fillId="33" borderId="40" numFmtId="0" xfId="0" applyFont="1" applyFill="1" applyBorder="1" applyAlignment="1">
      <alignment horizontal="left"/>
    </xf>
    <xf fontId="26" fillId="33" borderId="24" numFmtId="4" xfId="0" applyNumberFormat="1" applyFont="1" applyFill="1" applyBorder="1"/>
    <xf fontId="28" fillId="33" borderId="40" numFmtId="0" xfId="0" applyFont="1" applyFill="1" applyBorder="1" applyAlignment="1">
      <alignment horizontal="left"/>
    </xf>
    <xf fontId="28" fillId="33" borderId="24" numFmtId="4" xfId="0" applyNumberFormat="1" applyFont="1" applyFill="1" applyBorder="1"/>
    <xf fontId="26" fillId="0" borderId="40" numFmtId="0" xfId="0" applyFont="1" applyBorder="1" applyAlignment="1">
      <alignment horizontal="left"/>
    </xf>
    <xf fontId="32" fillId="0" borderId="29" numFmtId="4" xfId="0" applyNumberFormat="1" applyFont="1" applyBorder="1"/>
    <xf fontId="26" fillId="0" borderId="36" numFmtId="4" xfId="0" applyNumberFormat="1" applyFont="1" applyBorder="1"/>
    <xf fontId="0" fillId="0" borderId="0" numFmtId="0" xfId="0" applyAlignment="1">
      <alignment horizontal="left"/>
    </xf>
    <xf fontId="11" fillId="0" borderId="0" numFmtId="0" xfId="0" applyFont="1"/>
    <xf fontId="0" fillId="0" borderId="0" numFmtId="0" xfId="33"/>
    <xf fontId="0" fillId="0" borderId="0" numFmtId="0" xfId="33" applyAlignment="1">
      <alignment horizontal="left"/>
    </xf>
    <xf fontId="29" fillId="0" borderId="0" numFmtId="0" xfId="0" applyFont="1" applyAlignment="1">
      <alignment horizontal="left"/>
    </xf>
    <xf fontId="23" fillId="0" borderId="37" numFmtId="0" xfId="0" applyFont="1" applyBorder="1" applyAlignment="1">
      <alignment horizontal="left"/>
    </xf>
    <xf fontId="23" fillId="0" borderId="26" numFmtId="0" xfId="0" applyFont="1" applyBorder="1" applyAlignment="1">
      <alignment horizontal="center"/>
    </xf>
    <xf fontId="23" fillId="0" borderId="26" numFmtId="4" xfId="0" applyNumberFormat="1" applyFont="1" applyBorder="1" applyAlignment="1">
      <alignment horizontal="right"/>
    </xf>
    <xf fontId="23" fillId="0" borderId="53" numFmtId="4" xfId="0" applyNumberFormat="1" applyFont="1" applyBorder="1" applyAlignment="1">
      <alignment horizontal="right"/>
    </xf>
    <xf fontId="22" fillId="0" borderId="29" numFmtId="0" xfId="0" applyFont="1" applyBorder="1" applyAlignment="1">
      <alignment horizontal="left"/>
    </xf>
    <xf fontId="22" fillId="0" borderId="35" numFmtId="0" xfId="0" applyFont="1" applyBorder="1" applyAlignment="1">
      <alignment horizontal="left"/>
    </xf>
    <xf fontId="22" fillId="0" borderId="30" numFmtId="4" xfId="0" applyNumberFormat="1" applyFont="1" applyBorder="1" applyAlignment="1">
      <alignment horizontal="right"/>
    </xf>
    <xf fontId="22" fillId="0" borderId="36" numFmtId="4" xfId="0" applyNumberFormat="1" applyFont="1" applyBorder="1" applyAlignment="1">
      <alignment horizontal="right"/>
    </xf>
    <xf fontId="22" fillId="0" borderId="51" numFmtId="0" xfId="0" applyFont="1" applyBorder="1" applyAlignment="1">
      <alignment horizontal="left"/>
    </xf>
    <xf fontId="22" fillId="0" borderId="56" numFmtId="0" xfId="0" applyFont="1" applyBorder="1" applyAlignment="1">
      <alignment horizontal="left"/>
    </xf>
    <xf fontId="22" fillId="0" borderId="52" numFmtId="0" xfId="0" applyFont="1" applyBorder="1" applyAlignment="1">
      <alignment horizontal="left"/>
    </xf>
    <xf fontId="23" fillId="0" borderId="22" numFmtId="0" xfId="0" applyFont="1" applyBorder="1" applyAlignment="1">
      <alignment horizontal="left"/>
    </xf>
    <xf fontId="23" fillId="0" borderId="23" numFmtId="0" xfId="0" applyFont="1" applyBorder="1" applyAlignment="1">
      <alignment horizontal="center"/>
    </xf>
    <xf fontId="23" fillId="0" borderId="39" numFmtId="4" xfId="0" applyNumberFormat="1" applyFont="1" applyBorder="1" applyAlignment="1">
      <alignment horizontal="right"/>
    </xf>
    <xf fontId="23" fillId="0" borderId="23" numFmtId="4" xfId="0" applyNumberFormat="1" applyFont="1" applyBorder="1" applyAlignment="1">
      <alignment horizontal="right"/>
    </xf>
    <xf fontId="23" fillId="0" borderId="24" numFmtId="4" xfId="0" applyNumberFormat="1" applyFont="1" applyBorder="1" applyAlignment="1">
      <alignment horizontal="right"/>
    </xf>
    <xf fontId="23" fillId="0" borderId="33" numFmtId="0" xfId="0" applyFont="1" applyBorder="1" applyAlignment="1">
      <alignment horizontal="left"/>
    </xf>
    <xf fontId="23" fillId="0" borderId="34" numFmtId="0" xfId="0" applyFont="1" applyBorder="1" applyAlignment="1">
      <alignment horizontal="center"/>
    </xf>
    <xf fontId="23" fillId="0" borderId="34" numFmtId="4" xfId="0" applyNumberFormat="1" applyFont="1" applyBorder="1" applyAlignment="1">
      <alignment horizontal="right"/>
    </xf>
    <xf fontId="22" fillId="0" borderId="48" numFmtId="0" xfId="0" applyFont="1" applyBorder="1" applyAlignment="1">
      <alignment horizontal="left"/>
    </xf>
    <xf fontId="23" fillId="0" borderId="30" numFmtId="0" xfId="0" applyFont="1" applyBorder="1" applyAlignment="1">
      <alignment horizontal="center"/>
    </xf>
    <xf fontId="23" fillId="0" borderId="44" numFmtId="4" xfId="0" applyNumberFormat="1" applyFont="1" applyBorder="1" applyAlignment="1">
      <alignment horizontal="right"/>
    </xf>
    <xf fontId="32" fillId="0" borderId="0" numFmtId="0" xfId="0" applyFont="1"/>
    <xf fontId="23" fillId="0" borderId="50" numFmtId="0" xfId="0" applyFont="1" applyBorder="1" applyAlignment="1">
      <alignment horizontal="center"/>
    </xf>
    <xf fontId="23" fillId="0" borderId="38" numFmtId="0" xfId="0" applyFont="1" applyBorder="1" applyAlignment="1">
      <alignment horizontal="left"/>
    </xf>
    <xf fontId="23" fillId="0" borderId="57" numFmtId="0" xfId="0" applyFont="1" applyBorder="1" applyAlignment="1">
      <alignment horizontal="center"/>
    </xf>
    <xf fontId="23" fillId="0" borderId="42" numFmtId="4" xfId="0" applyNumberFormat="1" applyFont="1" applyBorder="1" applyAlignment="1">
      <alignment horizontal="right"/>
    </xf>
    <xf fontId="23" fillId="0" borderId="47" numFmtId="0" xfId="0" applyFont="1" applyBorder="1" applyAlignment="1">
      <alignment horizontal="center"/>
    </xf>
    <xf fontId="23" fillId="0" borderId="43" numFmtId="0" xfId="0" applyFont="1" applyBorder="1"/>
    <xf fontId="23" fillId="0" borderId="43" numFmtId="0" xfId="0" applyFont="1" applyBorder="1" applyAlignment="1">
      <alignment horizontal="left"/>
    </xf>
    <xf fontId="22" fillId="0" borderId="30" numFmtId="0" xfId="0" applyFont="1" applyBorder="1" applyAlignment="1">
      <alignment horizontal="left"/>
    </xf>
    <xf fontId="33" fillId="35" borderId="29" numFmtId="0" xfId="0" applyFont="1" applyFill="1" applyBorder="1" applyAlignment="1">
      <alignment horizontal="left"/>
    </xf>
    <xf fontId="33" fillId="35" borderId="32" numFmtId="0" xfId="0" applyFont="1" applyFill="1" applyBorder="1" applyAlignment="1">
      <alignment horizontal="left"/>
    </xf>
    <xf fontId="33" fillId="35" borderId="49" numFmtId="4" xfId="0" applyNumberFormat="1" applyFont="1" applyFill="1" applyBorder="1" applyAlignment="1">
      <alignment horizontal="right"/>
    </xf>
    <xf fontId="23" fillId="0" borderId="58" numFmtId="0" xfId="0" applyFont="1" applyBorder="1" applyAlignment="1">
      <alignment horizontal="center"/>
    </xf>
    <xf fontId="23" fillId="0" borderId="11" numFmtId="4" xfId="0" applyNumberFormat="1" applyFont="1" applyBorder="1" applyAlignment="1">
      <alignment horizontal="right"/>
    </xf>
    <xf fontId="23" fillId="0" borderId="12" numFmtId="4" xfId="0" applyNumberFormat="1" applyFont="1" applyBorder="1" applyAlignment="1">
      <alignment horizontal="right"/>
    </xf>
    <xf fontId="32" fillId="35" borderId="13" numFmtId="0" xfId="34" applyFont="1" applyFill="1" applyBorder="1" applyAlignment="1">
      <alignment vertical="center"/>
    </xf>
    <xf fontId="29" fillId="35" borderId="59" numFmtId="0" xfId="34" applyFont="1" applyFill="1" applyBorder="1" applyAlignment="1">
      <alignment horizontal="center"/>
    </xf>
    <xf fontId="32" fillId="35" borderId="60" numFmtId="4" xfId="34" applyNumberFormat="1" applyFont="1" applyFill="1" applyBorder="1" applyAlignment="1">
      <alignment horizontal="right"/>
    </xf>
    <xf fontId="28" fillId="0" borderId="48" numFmtId="49" xfId="34" applyNumberFormat="1" applyFont="1" applyBorder="1" applyAlignment="1">
      <alignment horizontal="left"/>
    </xf>
    <xf fontId="28" fillId="0" borderId="30" numFmtId="49" xfId="34" applyNumberFormat="1" applyFont="1" applyBorder="1" applyAlignment="1">
      <alignment horizontal="center"/>
    </xf>
    <xf fontId="23" fillId="0" borderId="34" numFmtId="4" xfId="34" applyNumberFormat="1" applyFont="1" applyBorder="1" applyAlignment="1">
      <alignment horizontal="right"/>
    </xf>
    <xf fontId="23" fillId="0" borderId="44" numFmtId="4" xfId="34" applyNumberFormat="1" applyFont="1" applyBorder="1" applyAlignment="1">
      <alignment horizontal="right"/>
    </xf>
    <xf fontId="22" fillId="0" borderId="16" numFmtId="49" xfId="34" applyNumberFormat="1" applyFont="1" applyBorder="1" applyAlignment="1">
      <alignment horizontal="left"/>
    </xf>
    <xf fontId="23" fillId="0" borderId="61" numFmtId="49" xfId="34" applyNumberFormat="1" applyFont="1" applyBorder="1" applyAlignment="1">
      <alignment horizontal="center"/>
    </xf>
    <xf fontId="23" fillId="0" borderId="44" numFmtId="4" xfId="34" applyNumberFormat="1" applyFont="1" applyBorder="1"/>
    <xf fontId="22" fillId="0" borderId="48" numFmtId="49" xfId="34" applyNumberFormat="1" applyFont="1" applyBorder="1" applyAlignment="1">
      <alignment horizontal="left"/>
    </xf>
    <xf fontId="29" fillId="0" borderId="36" numFmtId="49" xfId="34" applyNumberFormat="1" applyFont="1" applyBorder="1" applyAlignment="1">
      <alignment horizontal="center"/>
    </xf>
    <xf fontId="32" fillId="0" borderId="0" numFmtId="4" xfId="0" applyNumberFormat="1" applyFont="1"/>
    <xf fontId="32" fillId="35" borderId="13" numFmtId="0" xfId="33" applyFont="1" applyFill="1" applyBorder="1" applyAlignment="1">
      <alignment vertical="center"/>
    </xf>
    <xf fontId="29" fillId="35" borderId="59" numFmtId="0" xfId="33" applyFont="1" applyFill="1" applyBorder="1" applyAlignment="1">
      <alignment horizontal="center"/>
    </xf>
    <xf fontId="32" fillId="35" borderId="60" numFmtId="4" xfId="33" applyNumberFormat="1" applyFont="1" applyFill="1" applyBorder="1" applyAlignment="1">
      <alignment horizontal="right"/>
    </xf>
    <xf fontId="24" fillId="36" borderId="29" numFmtId="0" xfId="0" applyFont="1" applyFill="1" applyBorder="1" applyAlignment="1">
      <alignment horizontal="left"/>
    </xf>
    <xf fontId="24" fillId="36" borderId="32" numFmtId="0" xfId="0" applyFont="1" applyFill="1" applyBorder="1" applyAlignment="1">
      <alignment horizontal="left"/>
    </xf>
    <xf fontId="24" fillId="36" borderId="49" numFmtId="4" xfId="0" applyNumberFormat="1" applyFont="1" applyFill="1" applyBorder="1" applyAlignment="1">
      <alignment horizontal="right"/>
    </xf>
    <xf fontId="11" fillId="0" borderId="62" numFmtId="0" xfId="0" applyFont="1" applyBorder="1"/>
    <xf fontId="0" fillId="0" borderId="18" numFmtId="4" xfId="0" applyNumberFormat="1" applyBorder="1"/>
    <xf fontId="0" fillId="0" borderId="40" numFmtId="0" xfId="0" applyBorder="1"/>
    <xf fontId="11" fillId="0" borderId="47" numFmtId="0" xfId="0" applyFont="1" applyBorder="1"/>
    <xf fontId="0" fillId="0" borderId="24" numFmtId="4" xfId="0" applyNumberFormat="1" applyBorder="1"/>
    <xf fontId="0" fillId="0" borderId="47" numFmtId="0" xfId="0" applyBorder="1"/>
    <xf fontId="0" fillId="0" borderId="0" numFmtId="2" xfId="0" applyNumberFormat="1"/>
    <xf fontId="0" fillId="0" borderId="43" numFmtId="0" xfId="0" applyBorder="1"/>
    <xf fontId="0" fillId="0" borderId="45" numFmtId="0" xfId="0" applyBorder="1"/>
    <xf fontId="0" fillId="0" borderId="44" numFmtId="4" xfId="0" applyNumberFormat="1" applyBorder="1"/>
    <xf fontId="29" fillId="0" borderId="29" numFmtId="0" xfId="0" applyFont="1" applyBorder="1"/>
    <xf fontId="29" fillId="0" borderId="54" numFmtId="0" xfId="0" applyFont="1" applyBorder="1"/>
    <xf fontId="29" fillId="0" borderId="36" numFmtId="4" xfId="0" applyNumberFormat="1" applyFont="1" applyBorder="1"/>
    <xf fontId="22" fillId="0" borderId="10" numFmtId="4" xfId="0" applyNumberFormat="1" applyFont="1" applyBorder="1" applyAlignment="1">
      <alignment horizontal="left"/>
    </xf>
    <xf fontId="22" fillId="0" borderId="12" numFmtId="4" xfId="0" applyNumberFormat="1" applyFont="1" applyBorder="1" applyAlignment="1">
      <alignment horizontal="right"/>
    </xf>
    <xf fontId="23" fillId="0" borderId="22" numFmtId="4" xfId="0" applyNumberFormat="1" applyFont="1" applyBorder="1" applyAlignment="1">
      <alignment horizontal="left"/>
    </xf>
    <xf fontId="26" fillId="0" borderId="22" numFmtId="0" xfId="0" applyFont="1" applyBorder="1" applyAlignment="1">
      <alignment horizontal="left"/>
    </xf>
    <xf fontId="26" fillId="0" borderId="24" numFmtId="4" xfId="0" applyNumberFormat="1" applyFont="1" applyBorder="1"/>
    <xf fontId="28" fillId="0" borderId="22" numFmtId="0" xfId="0" applyFont="1" applyBorder="1" applyAlignment="1">
      <alignment horizontal="left"/>
    </xf>
    <xf fontId="28" fillId="0" borderId="63" numFmtId="4" xfId="0" applyNumberFormat="1" applyFont="1" applyBorder="1" applyAlignment="1">
      <alignment horizontal="right"/>
    </xf>
    <xf fontId="26" fillId="0" borderId="33" numFmtId="0" xfId="0" applyFont="1" applyBorder="1" applyAlignment="1">
      <alignment horizontal="left"/>
    </xf>
    <xf fontId="26" fillId="0" borderId="44" numFmtId="4" xfId="0" applyNumberFormat="1" applyFont="1" applyBorder="1" applyAlignment="1">
      <alignment horizontal="right"/>
    </xf>
    <xf fontId="28" fillId="0" borderId="19" numFmtId="0" xfId="0" applyFont="1" applyBorder="1" applyAlignment="1">
      <alignment horizontal="left"/>
    </xf>
    <xf fontId="28" fillId="0" borderId="21" numFmtId="4" xfId="0" applyNumberFormat="1" applyFont="1" applyBorder="1" applyAlignment="1">
      <alignment horizontal="right"/>
    </xf>
    <xf fontId="0" fillId="0" borderId="49" numFmtId="0" xfId="0" applyBorder="1"/>
    <xf fontId="32" fillId="0" borderId="32" numFmtId="4" xfId="0" applyNumberFormat="1" applyFont="1" applyBorder="1" applyAlignment="1">
      <alignment horizontal="right"/>
    </xf>
    <xf fontId="32" fillId="0" borderId="0" numFmtId="4" xfId="0" applyNumberFormat="1" applyFont="1" applyAlignment="1">
      <alignment horizontal="right"/>
    </xf>
    <xf fontId="0" fillId="0" borderId="0" numFmtId="14" xfId="0" applyNumberFormat="1"/>
  </cellXfs>
  <cellStyles count="47">
    <cellStyle name="20 % – Zvýraznění1" xfId="1" builtinId="30"/>
    <cellStyle name="20 % – Zvýraznění2" xfId="2" builtinId="34"/>
    <cellStyle name="20 % – Zvýraznění3" xfId="3" builtinId="38"/>
    <cellStyle name="20 % – Zvýraznění4" xfId="4" builtinId="42"/>
    <cellStyle name="20 % – Zvýraznění5" xfId="5" builtinId="46"/>
    <cellStyle name="20 % – Zvýraznění6" xfId="6" builtinId="50"/>
    <cellStyle name="40 % – Zvýraznění1" xfId="7" builtinId="31"/>
    <cellStyle name="40 % – Zvýraznění2" xfId="8" builtinId="35"/>
    <cellStyle name="40 % – Zvýraznění3" xfId="9" builtinId="39"/>
    <cellStyle name="40 % – Zvýraznění4" xfId="10" builtinId="43"/>
    <cellStyle name="40 % – Zvýraznění5" xfId="11" builtinId="47"/>
    <cellStyle name="40 % – Zvýraznění6" xfId="12" builtinId="51"/>
    <cellStyle name="60 % – Zvýraznění1" xfId="13" builtinId="32"/>
    <cellStyle name="60 % – Zvýraznění2" xfId="14" builtinId="36"/>
    <cellStyle name="60 % – Zvýraznění3" xfId="15" builtinId="40"/>
    <cellStyle name="60 % – Zvýraznění4" xfId="16" builtinId="44"/>
    <cellStyle name="60 % – Zvýraznění5" xfId="17" builtinId="48"/>
    <cellStyle name="60 % – Zvýraznění6" xfId="18" builtinId="52"/>
    <cellStyle name="Celkem" xfId="19" builtinId="25"/>
    <cellStyle name="Čárka" xfId="20" builtinId="3"/>
    <cellStyle name="Čárky bez des. míst" xfId="21" builtinId="6"/>
    <cellStyle name="Chybně" xfId="22" builtinId="27"/>
    <cellStyle name="Kontrolní buňka" xfId="23" builtinId="23"/>
    <cellStyle name="Měna" xfId="24" builtinId="4"/>
    <cellStyle name="Měny bez des. míst" xfId="25" builtinId="7"/>
    <cellStyle name="Nadpis 1" xfId="26" builtinId="16"/>
    <cellStyle name="Nadpis 2" xfId="27" builtinId="17"/>
    <cellStyle name="Nadpis 3" xfId="28" builtinId="18"/>
    <cellStyle name="Nadpis 4" xfId="29" builtinId="19"/>
    <cellStyle name="Název" xfId="30" builtinId="15"/>
    <cellStyle name="Neutrální" xfId="31" builtinId="28"/>
    <cellStyle name="Normální" xfId="0" builtinId="0"/>
    <cellStyle name="Poznámka" xfId="32" builtinId="10"/>
    <cellStyle name="Procenta" xfId="33" builtinId="5"/>
    <cellStyle name="Propojená buňka" xfId="34" builtinId="24"/>
    <cellStyle name="Správně" xfId="35" builtinId="26"/>
    <cellStyle name="Text upozornění" xfId="36" builtinId="11"/>
    <cellStyle name="Vstup" xfId="37" builtinId="20"/>
    <cellStyle name="Výpočet" xfId="38" builtinId="22"/>
    <cellStyle name="Výstup" xfId="39" builtinId="21"/>
    <cellStyle name="Vysvětlující text" xfId="40" builtinId="53"/>
    <cellStyle name="Zvýraznění 1" xfId="41" builtinId="29"/>
    <cellStyle name="Zvýraznění 2" xfId="42" builtinId="33"/>
    <cellStyle name="Zvýraznění 3" xfId="43" builtinId="37"/>
    <cellStyle name="Zvýraznění 4" xfId="44" builtinId="41"/>
    <cellStyle name="Zvýraznění 5" xfId="45" builtinId="45"/>
    <cellStyle name="Zvýraznění 6" xfId="46" builtin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charts/_rels/chart1.xml.rels><?xml version="1.0" encoding="UTF-8" standalone="yes"?><Relationships xmlns="http://schemas.openxmlformats.org/package/2006/relationships"></Relationships>
</file>

<file path=xl/charts/_rels/chart2.xml.rels><?xml version="1.0" encoding="UTF-8" standalone="yes"?><Relationships xmlns="http://schemas.openxmlformats.org/package/2006/relationships"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4="http://schemas.microsoft.com/office/drawing/2007/8/2/chart">
  <c:date1904 val="0"/>
  <c:lang val="en-US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rot="0" vert="horz"/>
          <a:p>
            <a:pPr>
              <a:defRPr sz="1000" b="0" i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Pohledávky Odběratelé - účet 311</a:t>
            </a:r>
            <a:b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b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b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(celkem</a:t>
            </a:r>
            <a:r>
              <a:rPr sz="14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17.157.423,59</a:t>
            </a: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Kč)</a:t>
            </a:r>
            <a:endParaRPr/>
          </a:p>
        </c:rich>
      </c:tx>
      <c:layout>
        <c:manualLayout>
          <c:xMode val="edge"/>
          <c:yMode val="edge"/>
          <c:x val="0.20624400000000001"/>
          <c:y val="0.0217983"/>
        </c:manualLayout>
      </c:layout>
      <c:overlay val="0"/>
      <c:spPr bwMode="auto">
        <a:prstGeom prst="rect">
          <a:avLst/>
        </a:prstGeom>
        <a:noFill/>
        <a:ln w="3175">
          <a:noFill/>
        </a:ln>
      </c:spPr>
    </c:title>
    <c:view3D>
      <c:rotX val="20"/>
      <c:rotY val="152"/>
      <c:depthPercent val="100"/>
      <c:rAngAx val="1"/>
    </c:view3D>
    <c:floor/>
    <c:sideWall/>
    <c:backWall/>
    <c:plotArea>
      <c:layout>
        <c:manualLayout>
          <c:layoutTarget val="inner"/>
          <c:xMode val="edge"/>
          <c:yMode val="edge"/>
          <c:wMode val="factor"/>
          <c:hMode val="factor"/>
          <c:x val="0.043921200000000001"/>
          <c:y val="0.25953599999999999"/>
          <c:w val="0.67356199999999999"/>
          <c:h val="0.68083700000000003"/>
        </c:manualLayout>
      </c:layout>
      <c:pie3DChart>
        <c:varyColors val="1"/>
        <c:ser>
          <c:idx val="0"/>
          <c:order val="0"/>
          <c:spPr bwMode="auto">
            <a:prstGeom prst="rect">
              <a:avLst/>
            </a:prstGeom>
            <a:solidFill>
              <a:srgbClr val="4F81BD"/>
            </a:solidFill>
            <a:ln w="3175">
              <a:noFill/>
            </a:ln>
          </c:spPr>
          <c:explosion val="16"/>
          <c:dPt>
            <c:idx val="0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16"/>
            <c:spPr bwMode="auto">
              <a:prstGeom prst="rect">
                <a:avLst/>
              </a:prstGeom>
              <a:solidFill>
                <a:srgbClr val="FFC000"/>
              </a:solidFill>
              <a:ln w="3175">
                <a:noFill/>
              </a:ln>
            </c:spPr>
          </c:dPt>
          <c:dPt>
            <c:idx val="1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16"/>
            <c:spPr bwMode="auto">
              <a:prstGeom prst="rect">
                <a:avLst/>
              </a:prstGeom>
              <a:solidFill>
                <a:srgbClr val="00CC00"/>
              </a:solidFill>
              <a:ln w="3175">
                <a:noFill/>
              </a:ln>
            </c:spPr>
          </c:dPt>
          <c:dPt>
            <c:idx val="2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16"/>
            <c:spPr bwMode="auto">
              <a:prstGeom prst="rect">
                <a:avLst/>
              </a:prstGeom>
              <a:solidFill>
                <a:srgbClr val="FF0000"/>
              </a:solidFill>
              <a:ln w="3175">
                <a:noFill/>
              </a:ln>
            </c:spPr>
          </c:dPt>
          <c:dPt>
            <c:idx val="3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16"/>
            <c:spPr bwMode="auto">
              <a:prstGeom prst="rect">
                <a:avLst/>
              </a:prstGeom>
              <a:solidFill>
                <a:srgbClr val="E46C0A"/>
              </a:solidFill>
              <a:ln w="3175">
                <a:noFill/>
              </a:ln>
            </c:spPr>
          </c:dPt>
          <c:dPt>
            <c:idx val="4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18"/>
            <c:spPr bwMode="auto">
              <a:prstGeom prst="rect">
                <a:avLst/>
              </a:prstGeom>
              <a:solidFill>
                <a:srgbClr val="9933FF"/>
              </a:solidFill>
              <a:ln w="3175">
                <a:noFill/>
              </a:ln>
            </c:spPr>
          </c:dPt>
          <c:dPt>
            <c:idx val="5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16"/>
            <c:spPr bwMode="auto">
              <a:prstGeom prst="rect">
                <a:avLst/>
              </a:prstGeom>
              <a:solidFill>
                <a:srgbClr val="FF33CC"/>
              </a:solidFill>
              <a:ln w="3175">
                <a:noFill/>
              </a:ln>
            </c:spPr>
          </c:dPt>
          <c:dPt>
            <c:idx val="6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16"/>
            <c:spPr bwMode="auto">
              <a:prstGeom prst="rect">
                <a:avLst/>
              </a:prstGeom>
              <a:solidFill>
                <a:srgbClr val="93A9CF"/>
              </a:solidFill>
              <a:ln w="3175">
                <a:noFill/>
              </a:ln>
            </c:spPr>
          </c:dPt>
          <c:dLbls>
            <c:dLbl>
              <c:idx val="0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1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2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3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4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5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6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7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showBubbleSize val="0"/>
            <c:showCatName val="0"/>
            <c:showLeaderLines val="1"/>
            <c:showLegendKey val="0"/>
            <c:showPercent val="0"/>
            <c:showSerName val="0"/>
            <c:showVal val="1"/>
          </c:dLbls>
          <c:cat>
            <c:strRef>
              <c:f xml:space="preserve">'CELKEM 311'!$D$77:$D$83</c:f>
            </c:strRef>
          </c:cat>
          <c:val>
            <c:numRef>
              <c:f xml:space="preserve">'CELKEM 311'!$E$77:$E$83</c:f>
            </c:numRef>
          </c:val>
        </c:ser>
        <c:dLbls>
          <c:showBubbleSize val="0"/>
          <c:showCatName val="0"/>
          <c:showLegendKey val="0"/>
          <c:showPercent val="0"/>
          <c:showSerName val="0"/>
          <c:showVal val="0"/>
        </c:dLbls>
      </c:pie3DChart>
    </c:plotArea>
    <c:legend>
      <c:layout>
        <c:manualLayout>
          <c:xMode val="edge"/>
          <c:yMode val="edge"/>
          <c:wMode val="edge"/>
          <c:hMode val="edge"/>
          <c:x val="0.732908"/>
          <c:y val="0.25676900000000002"/>
          <c:w val="0.97164499999999998"/>
          <c:h val="0.79472299999999996"/>
        </c:manualLayout>
      </c:layout>
      <c:overlay val="0"/>
      <c:spPr bwMode="auto">
        <a:prstGeom prst="rect">
          <a:avLst/>
        </a:prstGeom>
        <a:noFill/>
        <a:ln w="3175">
          <a:noFill/>
        </a:ln>
      </c:spPr>
      <c:txPr>
        <a:bodyPr rot="0" vert="horz"/>
        <a:lstStyle/>
        <a:p>
          <a:pPr>
            <a:defRPr sz="800" b="0" i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/>
        </a:p>
      </c:txPr>
    </c:legend>
    <c:plotVisOnly val="1"/>
    <c:dispBlanksAs val="zero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3175">
      <a:noFill/>
    </a:ln>
  </c:spPr>
  <c:txPr>
    <a:bodyPr rot="0" vert="horz"/>
    <a:lstStyle/>
    <a:p>
      <a:pPr>
        <a:defRPr sz="1000" b="0" i="0">
          <a:solidFill>
            <a:srgbClr val="000000"/>
          </a:solidFill>
          <a:latin typeface="Calibri"/>
          <a:ea typeface="Calibri"/>
          <a:cs typeface="Calibri"/>
        </a:defRPr>
      </a:pPr>
      <a:endParaRPr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4="http://schemas.microsoft.com/office/drawing/2007/8/2/chart">
  <c:date1904 val="0"/>
  <c:lang val="en-US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rot="0" vert="horz"/>
          <a:p>
            <a:pPr>
              <a:defRPr sz="1000" b="0" i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Pohledávky z hlavní činnosti - účet 315</a:t>
            </a:r>
            <a:b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b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(celkem</a:t>
            </a:r>
            <a:r>
              <a:rPr sz="14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36.941.488,82</a:t>
            </a: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Kč)</a:t>
            </a:r>
            <a:endParaRPr/>
          </a:p>
        </c:rich>
      </c:tx>
      <c:layout>
        <c:manualLayout>
          <c:xMode val="edge"/>
          <c:yMode val="edge"/>
          <c:x val="0.24612899999999999"/>
          <c:y val="0.0123001"/>
        </c:manualLayout>
      </c:layout>
      <c:overlay val="0"/>
      <c:spPr bwMode="auto">
        <a:prstGeom prst="rect">
          <a:avLst/>
        </a:prstGeom>
        <a:noFill/>
        <a:ln w="3175">
          <a:noFill/>
        </a:ln>
      </c:spPr>
    </c:title>
    <c:view3D>
      <c:rotX val="20"/>
      <c:rotY val="21"/>
      <c:depthPercent val="100"/>
      <c:rAngAx val="1"/>
    </c:view3D>
    <c:floor/>
    <c:sideWall/>
    <c:backWall/>
    <c:plotArea>
      <c:layout>
        <c:manualLayout>
          <c:layoutTarget val="inner"/>
          <c:xMode val="edge"/>
          <c:yMode val="edge"/>
          <c:wMode val="factor"/>
          <c:hMode val="factor"/>
          <c:x val="0.0198833"/>
          <c:y val="0.276281"/>
          <c:w val="0.69331299999999996"/>
          <c:h val="0.62808799999999998"/>
        </c:manualLayout>
      </c:layout>
      <c:pie3DChart>
        <c:varyColors val="1"/>
        <c:ser>
          <c:idx val="0"/>
          <c:order val="0"/>
          <c:spPr bwMode="auto">
            <a:prstGeom prst="rect">
              <a:avLst/>
            </a:prstGeom>
            <a:solidFill>
              <a:srgbClr val="4F81BD"/>
            </a:solidFill>
            <a:ln w="3175">
              <a:noFill/>
            </a:ln>
          </c:spPr>
          <c:explosion val="41"/>
          <c:dPt>
            <c:idx val="0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25"/>
            <c:spPr bwMode="auto">
              <a:prstGeom prst="rect">
                <a:avLst/>
              </a:prstGeom>
              <a:solidFill>
                <a:srgbClr val="FF3399"/>
              </a:solidFill>
              <a:ln w="3175">
                <a:noFill/>
              </a:ln>
            </c:spPr>
          </c:dPt>
          <c:dPt>
            <c:idx val="1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41"/>
            <c:spPr bwMode="auto">
              <a:prstGeom prst="rect">
                <a:avLst/>
              </a:prstGeom>
              <a:solidFill>
                <a:srgbClr val="00CC00"/>
              </a:solidFill>
              <a:ln w="3175">
                <a:noFill/>
              </a:ln>
            </c:spPr>
          </c:dPt>
          <c:dPt>
            <c:idx val="2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41"/>
            <c:spPr bwMode="auto">
              <a:prstGeom prst="rect">
                <a:avLst/>
              </a:prstGeom>
              <a:solidFill>
                <a:srgbClr val="00B0F0"/>
              </a:solidFill>
              <a:ln w="3175">
                <a:noFill/>
              </a:ln>
            </c:spPr>
          </c:dPt>
          <c:dPt>
            <c:idx val="3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  <a:round/>
                </a:ln>
              </c:spPr>
            </c:marker>
            <c:explosion val="41"/>
            <c:spPr bwMode="auto">
              <a:prstGeom prst="rect">
                <a:avLst/>
              </a:prstGeom>
              <a:solidFill>
                <a:srgbClr val="E46C0A"/>
              </a:solidFill>
              <a:ln w="3175">
                <a:noFill/>
              </a:ln>
            </c:spPr>
          </c:dPt>
          <c:dPt>
            <c:idx val="4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41"/>
            <c:spPr bwMode="auto">
              <a:prstGeom prst="rect">
                <a:avLst/>
              </a:prstGeom>
              <a:solidFill>
                <a:srgbClr val="7030A0"/>
              </a:solidFill>
              <a:ln w="3175">
                <a:noFill/>
              </a:ln>
            </c:spPr>
          </c:dPt>
          <c:dPt>
            <c:idx val="5"/>
            <c:marker>
              <c:symbol val="diamond"/>
              <c:size val="5"/>
              <c:spPr bwMode="auto">
                <a:prstGeom prst="rect">
                  <a:avLst/>
                </a:prstGeom>
                <a:solidFill>
                  <a:srgbClr val="000080"/>
                </a:solidFill>
                <a:ln>
                  <a:solidFill>
                    <a:srgbClr val="000080"/>
                  </a:solidFill>
                  <a:prstDash val="solid"/>
                </a:ln>
              </c:spPr>
            </c:marker>
            <c:explosion val="41"/>
            <c:spPr bwMode="auto">
              <a:prstGeom prst="rect">
                <a:avLst/>
              </a:prstGeom>
              <a:solidFill>
                <a:srgbClr val="CC3300"/>
              </a:solidFill>
              <a:ln w="3175">
                <a:noFill/>
              </a:ln>
            </c:spPr>
          </c:dPt>
          <c:dLbls>
            <c:dLbl>
              <c:idx val="0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1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2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3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4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dLbl>
              <c:idx val="5"/>
              <c:layout/>
              <c:showBubbleSize val="0"/>
              <c:showCatName val="0"/>
              <c:showLegendKey val="0"/>
              <c:showPercent val="0"/>
              <c:showSerName val="0"/>
              <c:showVal val="1"/>
              <c:spPr bwMode="auto">
                <a:prstGeom prst="rect">
                  <a:avLst/>
                </a:prstGeom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/>
                </a:p>
              </c:txPr>
            </c:dLbl>
            <c:showBubbleSize val="0"/>
            <c:showCatName val="0"/>
            <c:showLeaderLines val="1"/>
            <c:showLegendKey val="0"/>
            <c:showPercent val="0"/>
            <c:showSerName val="0"/>
            <c:showVal val="1"/>
          </c:dLbls>
          <c:cat>
            <c:strRef>
              <c:f xml:space="preserve">'CELKEM 315'!$D$99:$D$104</c:f>
              <c:strCache>
                <c:ptCount val="6"/>
                <c:pt idx="0">
                  <c:v xml:space="preserve">místní poplatky</c:v>
                </c:pt>
                <c:pt idx="1">
                  <c:v>pokuty</c:v>
                </c:pt>
                <c:pt idx="2">
                  <c:v xml:space="preserve">sociální dávky</c:v>
                </c:pt>
                <c:pt idx="3">
                  <c:v xml:space="preserve">bytový odbor</c:v>
                </c:pt>
                <c:pt idx="4">
                  <c:v xml:space="preserve">ostatní </c:v>
                </c:pt>
                <c:pt idx="5">
                  <c:v>radar</c:v>
                </c:pt>
              </c:strCache>
            </c:strRef>
          </c:cat>
          <c:val>
            <c:numRef>
              <c:f xml:space="preserve">'CELKEM 315'!$E$99:$E$104</c:f>
              <c:numCache>
                <c:formatCode>#,##0.00</c:formatCode>
                <c:ptCount val="6"/>
                <c:pt idx="0">
                  <c:v>12215460.54</c:v>
                </c:pt>
                <c:pt idx="1">
                  <c:v>19866840.8</c:v>
                </c:pt>
                <c:pt idx="2">
                  <c:v>649586.69</c:v>
                </c:pt>
                <c:pt idx="3">
                  <c:v>2162630.0999999996</c:v>
                </c:pt>
                <c:pt idx="4">
                  <c:v>-968</c:v>
                </c:pt>
                <c:pt idx="5">
                  <c:v>2047938.69</c:v>
                </c:pt>
              </c:numCache>
            </c:numRef>
          </c:val>
        </c:ser>
        <c:dLbls>
          <c:showBubbleSize val="0"/>
          <c:showCatName val="0"/>
          <c:showLegendKey val="0"/>
          <c:showPercent val="0"/>
          <c:showSerName val="0"/>
          <c:showVal val="0"/>
        </c:dLbls>
      </c:pie3DChart>
    </c:plotArea>
    <c:legend>
      <c:layout>
        <c:manualLayout>
          <c:xMode val="edge"/>
          <c:yMode val="edge"/>
          <c:wMode val="edge"/>
          <c:hMode val="edge"/>
          <c:x val="0.704623"/>
          <c:y val="0.24051500000000001"/>
          <c:w val="0.93821600000000005"/>
          <c:h val="0.64549100000000004"/>
        </c:manualLayout>
      </c:layout>
      <c:overlay val="0"/>
      <c:spPr bwMode="auto">
        <a:prstGeom prst="rect">
          <a:avLst/>
        </a:prstGeom>
        <a:noFill/>
        <a:ln w="3175">
          <a:noFill/>
        </a:ln>
      </c:spPr>
      <c:txPr>
        <a:bodyPr rot="0" vert="horz"/>
        <a:lstStyle/>
        <a:p>
          <a:pPr>
            <a:defRPr sz="1000" b="0" i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/>
        </a:p>
      </c:txPr>
    </c:legend>
    <c:plotVisOnly val="1"/>
    <c:dispBlanksAs val="zero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3175">
      <a:noFill/>
    </a:ln>
  </c:spPr>
  <c:txPr>
    <a:bodyPr rot="0" vert="horz"/>
    <a:lstStyle/>
    <a:p>
      <a:pPr>
        <a:defRPr sz="1000" b="0" i="0">
          <a:solidFill>
            <a:srgbClr val="000000"/>
          </a:solidFill>
          <a:latin typeface="Calibri"/>
          <a:ea typeface="Calibri"/>
          <a:cs typeface="Calibri"/>
        </a:defRPr>
      </a:pPr>
      <a:endParaRPr/>
    </a:p>
  </c:txPr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52182</xdr:colOff>
      <xdr:row>85</xdr:row>
      <xdr:rowOff>0</xdr:rowOff>
    </xdr:from>
    <xdr:to>
      <xdr:col>5</xdr:col>
      <xdr:colOff>859630</xdr:colOff>
      <xdr:row>108</xdr:row>
      <xdr:rowOff>149303</xdr:rowOff>
    </xdr:to>
    <xdr:graphicFrame>
      <xdr:nvGraphicFramePr>
        <xdr:cNvPr id="1077" name="Graf 1" hidden="0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527967</xdr:colOff>
      <xdr:row>106</xdr:row>
      <xdr:rowOff>0</xdr:rowOff>
    </xdr:from>
    <xdr:to>
      <xdr:col>5</xdr:col>
      <xdr:colOff>544068</xdr:colOff>
      <xdr:row>133</xdr:row>
      <xdr:rowOff>15060</xdr:rowOff>
    </xdr:to>
    <xdr:graphicFrame>
      <xdr:nvGraphicFramePr>
        <xdr:cNvPr id="2101" name="graf 7" hidden="0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A4" zoomScale="100" workbookViewId="0">
      <pane ySplit="2" topLeftCell="A3" activePane="bottomLeft" state="frozen"/>
      <selection activeCell="F80" activeCellId="0" sqref="F80"/>
    </sheetView>
  </sheetViews>
  <sheetFormatPr baseColWidth="8" defaultRowHeight="13.199999999999999" customHeight="1"/>
  <cols>
    <col customWidth="1" min="1" max="1" width="52.886699999999998"/>
    <col customWidth="1" min="2" max="2" width="7.8867200000000004"/>
    <col customWidth="1" min="3" max="3" width="17.441400000000002"/>
    <col customWidth="1" min="4" max="4" width="17.664100000000001"/>
    <col customWidth="1" min="5" max="5" width="15.664099999999999"/>
    <col customWidth="1" min="6" max="6" width="15.5547"/>
    <col customWidth="1" min="7" max="7" width="15.109400000000001"/>
    <col customWidth="1" min="8" max="8" width="0.109375"/>
    <col customWidth="1" min="9" max="9" width="20.5547"/>
    <col customWidth="1" min="10" max="10" width="19.109400000000001"/>
    <col customWidth="1" min="11" max="11" width="12.4414"/>
  </cols>
  <sheetData>
    <row r="1" ht="17.399999999999999">
      <c r="A1" s="1" t="s">
        <v>0</v>
      </c>
      <c r="B1" s="2"/>
      <c r="C1" s="2"/>
      <c r="D1" s="2"/>
      <c r="E1" s="2"/>
      <c r="F1" s="2"/>
      <c r="G1" s="2"/>
      <c r="H1" s="2"/>
    </row>
    <row r="2" ht="15.6">
      <c r="A2" s="3" t="s">
        <v>1</v>
      </c>
      <c r="B2" s="3"/>
      <c r="C2" s="3"/>
      <c r="D2" s="3"/>
      <c r="E2" s="3"/>
      <c r="F2" s="3"/>
      <c r="G2" s="3"/>
      <c r="H2" s="3"/>
    </row>
    <row r="3" ht="21">
      <c r="A3" s="4" t="s">
        <v>2</v>
      </c>
      <c r="B3" s="5"/>
      <c r="C3" s="5"/>
      <c r="D3" s="5"/>
      <c r="E3" s="5"/>
      <c r="F3" s="5"/>
      <c r="G3" s="5"/>
      <c r="H3" s="5"/>
    </row>
    <row r="4" ht="20.100000000000001" customHeight="1">
      <c r="A4" s="6" t="s">
        <v>3</v>
      </c>
      <c r="B4" s="7" t="s">
        <v>4</v>
      </c>
      <c r="C4" s="8" t="s">
        <v>5</v>
      </c>
      <c r="D4" s="8" t="s">
        <v>6</v>
      </c>
      <c r="E4" s="8" t="s">
        <v>7</v>
      </c>
      <c r="F4" s="9" t="s">
        <v>8</v>
      </c>
    </row>
    <row r="5" ht="20.100000000000001" customHeight="1">
      <c r="A5" s="10"/>
      <c r="B5" s="11"/>
      <c r="C5" s="12"/>
      <c r="D5" s="12"/>
      <c r="E5" s="12"/>
      <c r="F5" s="13"/>
    </row>
    <row r="6" ht="12.75" customHeight="1">
      <c r="A6" s="14" t="s">
        <v>9</v>
      </c>
      <c r="B6" s="15" t="s">
        <v>10</v>
      </c>
      <c r="C6" s="16">
        <v>0</v>
      </c>
      <c r="D6" s="16">
        <v>0</v>
      </c>
      <c r="E6" s="16">
        <v>21.739999999999998</v>
      </c>
      <c r="F6" s="17">
        <f t="shared" ref="F6:F26" si="0">D6+E6-C6</f>
        <v>21.739999999999998</v>
      </c>
    </row>
    <row r="7" ht="12.75" customHeight="1">
      <c r="A7" s="18" t="s">
        <v>11</v>
      </c>
      <c r="B7" s="19"/>
      <c r="C7" s="20">
        <f>SUM(C6)</f>
        <v>0</v>
      </c>
      <c r="D7" s="20">
        <f>SUM(D6)</f>
        <v>0</v>
      </c>
      <c r="E7" s="20">
        <f>SUM(E6)</f>
        <v>21.739999999999998</v>
      </c>
      <c r="F7" s="21">
        <f t="shared" si="0"/>
        <v>21.739999999999998</v>
      </c>
    </row>
    <row r="8" ht="13.199999999999999">
      <c r="A8" s="22" t="s">
        <v>12</v>
      </c>
      <c r="B8" s="23">
        <v>340</v>
      </c>
      <c r="C8" s="24">
        <v>0</v>
      </c>
      <c r="D8" s="24">
        <v>0</v>
      </c>
      <c r="E8" s="24">
        <v>605</v>
      </c>
      <c r="F8" s="25">
        <f t="shared" si="0"/>
        <v>605</v>
      </c>
      <c r="G8" s="5"/>
    </row>
    <row r="9" ht="13.800000000000001">
      <c r="A9" s="26" t="s">
        <v>13</v>
      </c>
      <c r="B9" s="27">
        <v>107</v>
      </c>
      <c r="C9" s="28">
        <v>159</v>
      </c>
      <c r="D9" s="29">
        <v>2096</v>
      </c>
      <c r="E9" s="30">
        <v>0</v>
      </c>
      <c r="F9" s="25">
        <f t="shared" si="0"/>
        <v>1937</v>
      </c>
    </row>
    <row r="10" ht="13.800000000000001">
      <c r="A10" s="31" t="s">
        <v>14</v>
      </c>
      <c r="B10" s="32"/>
      <c r="C10" s="33">
        <f>SUM(C8:C9)</f>
        <v>159</v>
      </c>
      <c r="D10" s="34">
        <f>SUM(D8:D9)</f>
        <v>2096</v>
      </c>
      <c r="E10" s="34">
        <f>SUM(E8:E9)</f>
        <v>605</v>
      </c>
      <c r="F10" s="35">
        <f t="shared" si="0"/>
        <v>2542</v>
      </c>
      <c r="G10" s="5"/>
      <c r="I10">
        <v>3649.25</v>
      </c>
      <c r="J10" s="36">
        <f>F10-I10</f>
        <v>-1107.25</v>
      </c>
    </row>
    <row r="11" ht="13.800000000000001">
      <c r="A11" s="37" t="s">
        <v>15</v>
      </c>
      <c r="B11" s="38">
        <v>270</v>
      </c>
      <c r="C11" s="39">
        <v>0</v>
      </c>
      <c r="D11" s="39">
        <v>68897</v>
      </c>
      <c r="E11" s="39">
        <v>0</v>
      </c>
      <c r="F11" s="40">
        <f t="shared" si="0"/>
        <v>68897</v>
      </c>
    </row>
    <row r="12" ht="13.199999999999999">
      <c r="A12" s="41" t="s">
        <v>16</v>
      </c>
      <c r="B12" s="42"/>
      <c r="C12" s="43">
        <f>SUM(C11)</f>
        <v>0</v>
      </c>
      <c r="D12" s="44">
        <f>SUM(D11)</f>
        <v>68897</v>
      </c>
      <c r="E12" s="44">
        <f>SUM(E11)</f>
        <v>0</v>
      </c>
      <c r="F12" s="45">
        <f t="shared" si="0"/>
        <v>68897</v>
      </c>
    </row>
    <row r="13" ht="13.199999999999999">
      <c r="A13" s="22" t="s">
        <v>17</v>
      </c>
      <c r="B13" s="27">
        <v>991</v>
      </c>
      <c r="C13" s="28">
        <v>1215.8299999999999</v>
      </c>
      <c r="D13" s="28">
        <v>40892.43</v>
      </c>
      <c r="E13" s="28">
        <v>0</v>
      </c>
      <c r="F13" s="25">
        <f t="shared" si="0"/>
        <v>39676.599999999999</v>
      </c>
    </row>
    <row r="14" ht="13.199999999999999">
      <c r="A14" s="46" t="s">
        <v>18</v>
      </c>
      <c r="B14" s="23">
        <v>891</v>
      </c>
      <c r="C14" s="47">
        <v>0</v>
      </c>
      <c r="D14" s="47">
        <v>141095.59</v>
      </c>
      <c r="E14" s="47">
        <v>0</v>
      </c>
      <c r="F14" s="25">
        <f t="shared" si="0"/>
        <v>141095.59</v>
      </c>
    </row>
    <row r="15" ht="13.199999999999999">
      <c r="A15" s="48" t="s">
        <v>19</v>
      </c>
      <c r="B15" s="49"/>
      <c r="C15" s="34">
        <f>C13+C14</f>
        <v>1215.8299999999999</v>
      </c>
      <c r="D15" s="34">
        <f>D13+D14</f>
        <v>181988.01999999999</v>
      </c>
      <c r="E15" s="34">
        <f>E13+E14</f>
        <v>0</v>
      </c>
      <c r="F15" s="50">
        <f t="shared" si="0"/>
        <v>180772.19</v>
      </c>
    </row>
    <row r="16" ht="13.199999999999999">
      <c r="A16" s="51" t="s">
        <v>20</v>
      </c>
      <c r="B16" s="27">
        <v>990</v>
      </c>
      <c r="C16" s="28">
        <v>0</v>
      </c>
      <c r="D16" s="28">
        <v>2700</v>
      </c>
      <c r="E16" s="28">
        <v>0</v>
      </c>
      <c r="F16" s="25">
        <f t="shared" si="0"/>
        <v>2700</v>
      </c>
    </row>
    <row r="17" ht="13.199999999999999">
      <c r="A17" s="22" t="s">
        <v>21</v>
      </c>
      <c r="B17" s="23">
        <v>928</v>
      </c>
      <c r="C17" s="24">
        <v>0</v>
      </c>
      <c r="D17" s="24">
        <v>90998.850000000006</v>
      </c>
      <c r="E17" s="24">
        <v>0</v>
      </c>
      <c r="F17" s="25">
        <f t="shared" si="0"/>
        <v>90998.850000000006</v>
      </c>
    </row>
    <row r="18" ht="13.199999999999999">
      <c r="A18" s="52" t="s">
        <v>22</v>
      </c>
      <c r="B18" s="53">
        <v>249</v>
      </c>
      <c r="C18" s="24">
        <v>0</v>
      </c>
      <c r="D18" s="24">
        <v>254250</v>
      </c>
      <c r="E18" s="24">
        <v>0</v>
      </c>
      <c r="F18" s="25">
        <f t="shared" si="0"/>
        <v>254250</v>
      </c>
    </row>
    <row r="19" ht="13.199999999999999">
      <c r="A19" s="54" t="s">
        <v>23</v>
      </c>
      <c r="B19" s="23">
        <v>917</v>
      </c>
      <c r="C19" s="29">
        <v>0</v>
      </c>
      <c r="D19" s="28">
        <v>400</v>
      </c>
      <c r="E19" s="29">
        <v>0</v>
      </c>
      <c r="F19" s="25">
        <f t="shared" si="0"/>
        <v>400</v>
      </c>
      <c r="I19">
        <v>248492.35000000001</v>
      </c>
      <c r="J19" s="36">
        <f>F19-I19</f>
        <v>-248092.35000000001</v>
      </c>
    </row>
    <row r="20" ht="13.199999999999999">
      <c r="A20" s="54" t="s">
        <v>24</v>
      </c>
      <c r="B20" s="23">
        <v>921</v>
      </c>
      <c r="C20" s="24">
        <v>0</v>
      </c>
      <c r="D20" s="24">
        <v>600</v>
      </c>
      <c r="E20" s="24">
        <v>800</v>
      </c>
      <c r="F20" s="25">
        <f>D20+E20-C20</f>
        <v>1400</v>
      </c>
    </row>
    <row r="21" ht="13.199999999999999">
      <c r="A21" s="22" t="s">
        <v>25</v>
      </c>
      <c r="B21" s="23">
        <v>990</v>
      </c>
      <c r="C21" s="24">
        <v>9</v>
      </c>
      <c r="D21" s="24">
        <v>0</v>
      </c>
      <c r="E21" s="24">
        <v>0</v>
      </c>
      <c r="F21" s="25">
        <f t="shared" si="0"/>
        <v>-9</v>
      </c>
    </row>
    <row r="22" ht="13.199999999999999">
      <c r="A22" s="22" t="s">
        <v>26</v>
      </c>
      <c r="B22" s="23">
        <v>202</v>
      </c>
      <c r="C22" s="24">
        <v>42</v>
      </c>
      <c r="D22" s="24">
        <v>4943</v>
      </c>
      <c r="E22" s="24">
        <v>0</v>
      </c>
      <c r="F22" s="25">
        <f t="shared" si="0"/>
        <v>4901</v>
      </c>
    </row>
    <row r="23" ht="13.199999999999999">
      <c r="A23" s="22" t="s">
        <v>27</v>
      </c>
      <c r="B23" s="23">
        <v>302</v>
      </c>
      <c r="C23" s="24">
        <v>0</v>
      </c>
      <c r="D23" s="24">
        <v>2</v>
      </c>
      <c r="E23" s="24">
        <v>126044.49000000001</v>
      </c>
      <c r="F23" s="25">
        <f t="shared" si="0"/>
        <v>126046.49000000001</v>
      </c>
    </row>
    <row r="24" ht="13.199999999999999">
      <c r="A24" s="22" t="s">
        <v>28</v>
      </c>
      <c r="B24" s="23">
        <v>303</v>
      </c>
      <c r="C24" s="24">
        <v>0</v>
      </c>
      <c r="D24" s="24">
        <v>0</v>
      </c>
      <c r="E24" s="24">
        <v>52203.730000000003</v>
      </c>
      <c r="F24" s="25">
        <f t="shared" si="0"/>
        <v>52203.730000000003</v>
      </c>
    </row>
    <row r="25" ht="13.199999999999999">
      <c r="A25" s="22" t="s">
        <v>29</v>
      </c>
      <c r="B25" s="23" t="s">
        <v>30</v>
      </c>
      <c r="C25" s="24">
        <v>0</v>
      </c>
      <c r="D25" s="24">
        <v>130474</v>
      </c>
      <c r="E25" s="24">
        <v>0</v>
      </c>
      <c r="F25" s="25">
        <f t="shared" si="0"/>
        <v>130474</v>
      </c>
    </row>
    <row r="26" ht="13.199999999999999">
      <c r="A26" s="55" t="s">
        <v>31</v>
      </c>
      <c r="B26" s="53">
        <v>927</v>
      </c>
      <c r="C26" s="56">
        <v>3847</v>
      </c>
      <c r="D26" s="56">
        <v>3847</v>
      </c>
      <c r="E26" s="56">
        <v>0</v>
      </c>
      <c r="F26" s="57">
        <f t="shared" si="0"/>
        <v>0</v>
      </c>
    </row>
    <row r="27" ht="13.199999999999999">
      <c r="A27" s="48" t="s">
        <v>32</v>
      </c>
      <c r="B27" s="58"/>
      <c r="C27" s="34">
        <f>SUM(C16:C26)</f>
        <v>3898</v>
      </c>
      <c r="D27" s="34">
        <f>SUM(D16:D26)</f>
        <v>488214.84999999998</v>
      </c>
      <c r="E27" s="34">
        <f>SUM(E16:E26)</f>
        <v>179048.22</v>
      </c>
      <c r="F27" s="50">
        <f t="shared" ref="F27:F51" si="1">D27+E27-C27</f>
        <v>663365.06999999995</v>
      </c>
    </row>
    <row r="28" ht="13.199999999999999">
      <c r="A28" s="59" t="s">
        <v>33</v>
      </c>
      <c r="B28" s="60">
        <v>163</v>
      </c>
      <c r="C28" s="61">
        <v>0</v>
      </c>
      <c r="D28" s="61">
        <v>21805</v>
      </c>
      <c r="E28" s="61">
        <v>0</v>
      </c>
      <c r="F28" s="62">
        <f t="shared" si="1"/>
        <v>21805</v>
      </c>
    </row>
    <row r="29" ht="13.199999999999999">
      <c r="A29" s="63" t="s">
        <v>34</v>
      </c>
      <c r="B29" s="64"/>
      <c r="C29" s="65">
        <f>SUM(C28)</f>
        <v>0</v>
      </c>
      <c r="D29" s="65">
        <f>SUM(D28)</f>
        <v>21805</v>
      </c>
      <c r="E29" s="65">
        <f>SUM(E28)</f>
        <v>0</v>
      </c>
      <c r="F29" s="66">
        <f t="shared" si="1"/>
        <v>21805</v>
      </c>
    </row>
    <row r="30" ht="13.199999999999999">
      <c r="A30" s="59" t="s">
        <v>35</v>
      </c>
      <c r="B30" s="60">
        <v>177</v>
      </c>
      <c r="C30" s="61">
        <v>0</v>
      </c>
      <c r="D30" s="61">
        <v>15340</v>
      </c>
      <c r="E30" s="61">
        <v>0</v>
      </c>
      <c r="F30" s="62">
        <f t="shared" si="1"/>
        <v>15340</v>
      </c>
    </row>
    <row r="31" ht="13.199999999999999">
      <c r="A31" s="63" t="s">
        <v>36</v>
      </c>
      <c r="B31" s="64"/>
      <c r="C31" s="65">
        <f>C30</f>
        <v>0</v>
      </c>
      <c r="D31" s="65">
        <f>SUM(D30)</f>
        <v>15340</v>
      </c>
      <c r="E31" s="65">
        <f>SUM(E30)</f>
        <v>0</v>
      </c>
      <c r="F31" s="66">
        <f t="shared" si="1"/>
        <v>15340</v>
      </c>
    </row>
    <row r="32" ht="13.199999999999999">
      <c r="A32" s="67" t="s">
        <v>37</v>
      </c>
      <c r="B32" s="68">
        <v>184</v>
      </c>
      <c r="C32" s="69">
        <v>0</v>
      </c>
      <c r="D32" s="69">
        <v>55744.480000000003</v>
      </c>
      <c r="E32" s="69">
        <v>0</v>
      </c>
      <c r="F32" s="70">
        <f t="shared" si="1"/>
        <v>55744.480000000003</v>
      </c>
    </row>
    <row r="33" ht="13.199999999999999">
      <c r="A33" s="63" t="s">
        <v>38</v>
      </c>
      <c r="B33" s="64"/>
      <c r="C33" s="65">
        <f>C32</f>
        <v>0</v>
      </c>
      <c r="D33" s="65">
        <f>D32</f>
        <v>55744.480000000003</v>
      </c>
      <c r="E33" s="65">
        <f>E32</f>
        <v>0</v>
      </c>
      <c r="F33" s="66">
        <f t="shared" si="1"/>
        <v>55744.480000000003</v>
      </c>
      <c r="I33" s="36"/>
      <c r="K33" s="36"/>
    </row>
    <row r="34" ht="13.199999999999999">
      <c r="A34" s="67" t="s">
        <v>39</v>
      </c>
      <c r="B34" s="68">
        <v>217</v>
      </c>
      <c r="C34" s="69">
        <v>0</v>
      </c>
      <c r="D34" s="69">
        <v>24935.32</v>
      </c>
      <c r="E34" s="71">
        <v>0</v>
      </c>
      <c r="F34" s="70">
        <f t="shared" si="1"/>
        <v>24935.32</v>
      </c>
    </row>
    <row r="35" ht="13.199999999999999">
      <c r="A35" s="63" t="s">
        <v>40</v>
      </c>
      <c r="B35" s="64"/>
      <c r="C35" s="65">
        <f>SUM(C34)</f>
        <v>0</v>
      </c>
      <c r="D35" s="65">
        <f>SUM(D34)</f>
        <v>24935.32</v>
      </c>
      <c r="E35" s="65">
        <f>SUM(E34)</f>
        <v>0</v>
      </c>
      <c r="F35" s="66">
        <f t="shared" si="1"/>
        <v>24935.32</v>
      </c>
    </row>
    <row r="36" ht="13.199999999999999">
      <c r="A36" s="72" t="s">
        <v>41</v>
      </c>
      <c r="B36" s="60">
        <v>166</v>
      </c>
      <c r="C36" s="61">
        <v>0</v>
      </c>
      <c r="D36" s="61">
        <v>23927.060000000001</v>
      </c>
      <c r="E36" s="61">
        <v>0</v>
      </c>
      <c r="F36" s="62">
        <f t="shared" si="1"/>
        <v>23927.060000000001</v>
      </c>
    </row>
    <row r="37" ht="13.199999999999999">
      <c r="A37" s="72" t="s">
        <v>42</v>
      </c>
      <c r="B37" s="60">
        <v>228</v>
      </c>
      <c r="C37" s="61">
        <v>0</v>
      </c>
      <c r="D37" s="61">
        <v>4200</v>
      </c>
      <c r="E37" s="61">
        <v>0</v>
      </c>
      <c r="F37" s="62">
        <f t="shared" si="1"/>
        <v>4200</v>
      </c>
    </row>
    <row r="38" ht="13.199999999999999">
      <c r="A38" s="72" t="s">
        <v>43</v>
      </c>
      <c r="B38" s="60">
        <v>942</v>
      </c>
      <c r="C38" s="61">
        <v>0</v>
      </c>
      <c r="D38" s="61">
        <v>11394</v>
      </c>
      <c r="E38" s="61">
        <v>0</v>
      </c>
      <c r="F38" s="62">
        <f t="shared" si="1"/>
        <v>11394</v>
      </c>
    </row>
    <row r="39" ht="13.199999999999999">
      <c r="A39" s="63" t="s">
        <v>44</v>
      </c>
      <c r="B39" s="64"/>
      <c r="C39" s="65">
        <f>SUM(C36:C38)</f>
        <v>0</v>
      </c>
      <c r="D39" s="65">
        <f>SUM(D36:D38)</f>
        <v>39521.059999999998</v>
      </c>
      <c r="E39" s="65">
        <f>SUM(E36:E38)</f>
        <v>0</v>
      </c>
      <c r="F39" s="66">
        <f>SUM(F36:F38)</f>
        <v>39521.059999999998</v>
      </c>
    </row>
    <row r="40" ht="13.199999999999999">
      <c r="A40" s="46" t="s">
        <v>45</v>
      </c>
      <c r="B40" s="73">
        <v>122</v>
      </c>
      <c r="C40" s="47">
        <v>0</v>
      </c>
      <c r="D40" s="47">
        <v>6074.1999999999998</v>
      </c>
      <c r="E40" s="47">
        <v>2420</v>
      </c>
      <c r="F40" s="74">
        <f t="shared" ref="F40:F41" si="2">D40+E40-C40</f>
        <v>8494.2000000000007</v>
      </c>
    </row>
    <row r="41" ht="13.199999999999999">
      <c r="A41" s="48" t="s">
        <v>46</v>
      </c>
      <c r="B41" s="49"/>
      <c r="C41" s="34">
        <f>SUM(C40)</f>
        <v>0</v>
      </c>
      <c r="D41" s="34">
        <f>SUM(D40)</f>
        <v>6074.1999999999998</v>
      </c>
      <c r="E41" s="34">
        <v>2420</v>
      </c>
      <c r="F41" s="50">
        <f t="shared" si="2"/>
        <v>8494.2000000000007</v>
      </c>
    </row>
    <row r="42" ht="13.199999999999999">
      <c r="A42" s="75" t="s">
        <v>47</v>
      </c>
      <c r="B42" s="60">
        <v>161</v>
      </c>
      <c r="C42" s="61">
        <v>0</v>
      </c>
      <c r="D42" s="61">
        <v>46365</v>
      </c>
      <c r="E42" s="76">
        <v>0</v>
      </c>
      <c r="F42" s="62">
        <f t="shared" si="1"/>
        <v>46365</v>
      </c>
      <c r="I42" s="36">
        <f>F42+F43</f>
        <v>54227.5</v>
      </c>
    </row>
    <row r="43" ht="13.199999999999999">
      <c r="A43" s="75" t="s">
        <v>48</v>
      </c>
      <c r="B43" s="60">
        <v>169</v>
      </c>
      <c r="C43" s="61">
        <v>0</v>
      </c>
      <c r="D43" s="61">
        <v>7862.5</v>
      </c>
      <c r="E43" s="77">
        <v>0</v>
      </c>
      <c r="F43" s="62">
        <f t="shared" si="1"/>
        <v>7862.5</v>
      </c>
    </row>
    <row r="44" ht="13.199999999999999">
      <c r="A44" s="78" t="s">
        <v>49</v>
      </c>
      <c r="B44" s="79">
        <v>987</v>
      </c>
      <c r="C44" s="80">
        <v>0</v>
      </c>
      <c r="D44" s="80">
        <v>10217.219999999999</v>
      </c>
      <c r="E44" s="81">
        <v>0</v>
      </c>
      <c r="F44" s="62">
        <f t="shared" si="1"/>
        <v>10217.219999999999</v>
      </c>
    </row>
    <row r="45" ht="13.199999999999999">
      <c r="A45" s="63" t="s">
        <v>50</v>
      </c>
      <c r="B45" s="64"/>
      <c r="C45" s="65">
        <f>SUM(C42:C44)</f>
        <v>0</v>
      </c>
      <c r="D45" s="65">
        <f>SUM(D42:D44)</f>
        <v>64444.720000000001</v>
      </c>
      <c r="E45" s="65">
        <f>SUM(E42:E44)</f>
        <v>0</v>
      </c>
      <c r="F45" s="66">
        <f t="shared" si="1"/>
        <v>64444.720000000001</v>
      </c>
    </row>
    <row r="46" ht="13.199999999999999">
      <c r="A46" s="82" t="s">
        <v>51</v>
      </c>
      <c r="B46" s="83">
        <v>159</v>
      </c>
      <c r="C46" s="61">
        <v>0</v>
      </c>
      <c r="D46" s="61">
        <v>21056.700000000001</v>
      </c>
      <c r="E46" s="61">
        <v>0</v>
      </c>
      <c r="F46" s="62">
        <f t="shared" si="1"/>
        <v>21056.700000000001</v>
      </c>
    </row>
    <row r="47" ht="13.199999999999999">
      <c r="A47" s="63" t="s">
        <v>52</v>
      </c>
      <c r="B47" s="64"/>
      <c r="C47" s="65">
        <f>SUM(C46)</f>
        <v>0</v>
      </c>
      <c r="D47" s="65">
        <f>SUM(D46)</f>
        <v>21056.700000000001</v>
      </c>
      <c r="E47" s="65">
        <f>SUM(E46)</f>
        <v>0</v>
      </c>
      <c r="F47" s="66">
        <f t="shared" si="1"/>
        <v>21056.700000000001</v>
      </c>
    </row>
    <row r="48" ht="13.199999999999999">
      <c r="A48" s="84" t="s">
        <v>53</v>
      </c>
      <c r="B48" s="73">
        <v>134</v>
      </c>
      <c r="C48" s="47">
        <v>0</v>
      </c>
      <c r="D48" s="47">
        <v>0</v>
      </c>
      <c r="E48" s="47">
        <v>3630</v>
      </c>
      <c r="F48" s="25">
        <f t="shared" si="1"/>
        <v>3630</v>
      </c>
    </row>
    <row r="49" ht="13.199999999999999">
      <c r="A49" s="48" t="s">
        <v>54</v>
      </c>
      <c r="B49" s="49"/>
      <c r="C49" s="34">
        <f>SUM(C48)</f>
        <v>0</v>
      </c>
      <c r="D49" s="34">
        <f>SUM(D48)</f>
        <v>0</v>
      </c>
      <c r="E49" s="34">
        <f>SUM(E48)</f>
        <v>3630</v>
      </c>
      <c r="F49" s="50">
        <f t="shared" si="1"/>
        <v>3630</v>
      </c>
    </row>
    <row r="50" ht="13.199999999999999">
      <c r="A50" s="85" t="s">
        <v>55</v>
      </c>
      <c r="B50" s="86">
        <v>110</v>
      </c>
      <c r="C50" s="87">
        <v>0</v>
      </c>
      <c r="D50" s="87">
        <v>15603</v>
      </c>
      <c r="E50" s="87">
        <v>0</v>
      </c>
      <c r="F50" s="88">
        <f t="shared" si="1"/>
        <v>15603</v>
      </c>
    </row>
    <row r="51" ht="13.199999999999999">
      <c r="A51" s="89" t="s">
        <v>56</v>
      </c>
      <c r="B51" s="90"/>
      <c r="C51" s="91">
        <f>C50</f>
        <v>0</v>
      </c>
      <c r="D51" s="91">
        <f>D50</f>
        <v>15603</v>
      </c>
      <c r="E51" s="91">
        <f>E50</f>
        <v>0</v>
      </c>
      <c r="F51" s="92">
        <f t="shared" si="1"/>
        <v>15603</v>
      </c>
    </row>
    <row r="52" ht="14.4">
      <c r="A52" s="93" t="s">
        <v>57</v>
      </c>
      <c r="B52" s="94"/>
      <c r="C52" s="95">
        <f>C7+C10+C12+C15+C27+C29+C31+C33+C35+C39+C41+C45+C47+C49+C51</f>
        <v>5272.8299999999999</v>
      </c>
      <c r="D52" s="95">
        <f>D7+D10+D12+D15+D27+D29+D31+D33+D35+D39+D41+D45+D47+D49+D51</f>
        <v>1005720.3499999999</v>
      </c>
      <c r="E52" s="95">
        <f>E7+E10+E12+E15+E27+E29+E31+E33+E35+E39+E41+E45+E47+E49+E51</f>
        <v>185724.95999999999</v>
      </c>
      <c r="F52" s="95">
        <f>F7+F10+F12+F15+F27+F29+F31+F33+F35+F39+F41+F45+F47+F49+F51</f>
        <v>1186172.4799999997</v>
      </c>
      <c r="G52" s="36">
        <f>D52+E52-C52</f>
        <v>1186172.4799999997</v>
      </c>
    </row>
    <row r="53" ht="13.800000000000001">
      <c r="A53" s="96" t="s">
        <v>58</v>
      </c>
      <c r="B53" s="97" t="s">
        <v>59</v>
      </c>
      <c r="C53" s="98">
        <v>0</v>
      </c>
      <c r="D53" s="99">
        <v>5714972.0899999999</v>
      </c>
      <c r="E53" s="100">
        <v>0</v>
      </c>
      <c r="F53" s="101">
        <f t="shared" ref="F53:F66" si="3">D53+E53-C53</f>
        <v>5714972.0899999999</v>
      </c>
    </row>
    <row r="54" ht="13.800000000000001">
      <c r="A54" s="102" t="s">
        <v>60</v>
      </c>
      <c r="B54" s="103"/>
      <c r="C54" s="65">
        <f>C53</f>
        <v>0</v>
      </c>
      <c r="D54" s="65">
        <f>D53</f>
        <v>5714972.0899999999</v>
      </c>
      <c r="E54" s="65">
        <f>E53</f>
        <v>0</v>
      </c>
      <c r="F54" s="104">
        <f t="shared" si="3"/>
        <v>5714972.0899999999</v>
      </c>
    </row>
    <row r="55" ht="15" customHeight="1">
      <c r="A55" s="105" t="s">
        <v>61</v>
      </c>
      <c r="B55" s="106"/>
      <c r="C55" s="107">
        <v>0</v>
      </c>
      <c r="D55" s="108">
        <v>3666617.77</v>
      </c>
      <c r="E55" s="109">
        <v>0</v>
      </c>
      <c r="F55" s="101">
        <f t="shared" si="3"/>
        <v>3666617.77</v>
      </c>
    </row>
    <row r="56" ht="15" customHeight="1">
      <c r="A56" s="102" t="s">
        <v>62</v>
      </c>
      <c r="B56" s="103"/>
      <c r="C56" s="65">
        <f>C55</f>
        <v>0</v>
      </c>
      <c r="D56" s="65">
        <f>D55</f>
        <v>3666617.77</v>
      </c>
      <c r="E56" s="65">
        <f>E55</f>
        <v>0</v>
      </c>
      <c r="F56" s="104">
        <f t="shared" si="3"/>
        <v>3666617.77</v>
      </c>
    </row>
    <row r="57" ht="14.4">
      <c r="A57" s="105" t="s">
        <v>63</v>
      </c>
      <c r="B57" s="110"/>
      <c r="C57" s="107">
        <v>0</v>
      </c>
      <c r="D57" s="108">
        <v>1531438.8500000001</v>
      </c>
      <c r="E57" s="109">
        <v>0</v>
      </c>
      <c r="F57" s="101">
        <f t="shared" si="3"/>
        <v>1531438.8500000001</v>
      </c>
    </row>
    <row r="58" ht="13.800000000000001">
      <c r="A58" s="102" t="s">
        <v>64</v>
      </c>
      <c r="B58" s="103"/>
      <c r="C58" s="65">
        <f>C57</f>
        <v>0</v>
      </c>
      <c r="D58" s="65">
        <f>D57</f>
        <v>1531438.8500000001</v>
      </c>
      <c r="E58" s="65">
        <f>E57</f>
        <v>0</v>
      </c>
      <c r="F58" s="104">
        <f t="shared" si="3"/>
        <v>1531438.8500000001</v>
      </c>
    </row>
    <row r="59" ht="13.800000000000001">
      <c r="A59" s="105" t="s">
        <v>65</v>
      </c>
      <c r="B59" s="106" t="s">
        <v>59</v>
      </c>
      <c r="C59" s="107">
        <v>0</v>
      </c>
      <c r="D59" s="108">
        <v>3523309.0699999998</v>
      </c>
      <c r="E59" s="109">
        <v>0</v>
      </c>
      <c r="F59" s="101">
        <f t="shared" si="3"/>
        <v>3523309.0699999998</v>
      </c>
    </row>
    <row r="60" ht="13.800000000000001">
      <c r="A60" s="102" t="s">
        <v>66</v>
      </c>
      <c r="B60" s="103"/>
      <c r="C60" s="65">
        <f>C59</f>
        <v>0</v>
      </c>
      <c r="D60" s="65">
        <f>D59</f>
        <v>3523309.0699999998</v>
      </c>
      <c r="E60" s="65">
        <f>E59</f>
        <v>0</v>
      </c>
      <c r="F60" s="66">
        <f t="shared" si="3"/>
        <v>3523309.0699999998</v>
      </c>
    </row>
    <row r="61" ht="13.800000000000001">
      <c r="A61" s="105" t="s">
        <v>67</v>
      </c>
      <c r="B61" s="111" t="s">
        <v>68</v>
      </c>
      <c r="C61" s="107">
        <v>0</v>
      </c>
      <c r="D61" s="108">
        <v>1192151.26</v>
      </c>
      <c r="E61" s="109">
        <v>0</v>
      </c>
      <c r="F61" s="101">
        <f t="shared" si="3"/>
        <v>1192151.26</v>
      </c>
    </row>
    <row r="62" ht="13.800000000000001">
      <c r="A62" s="102" t="s">
        <v>69</v>
      </c>
      <c r="B62" s="103"/>
      <c r="C62" s="65">
        <f>C61</f>
        <v>0</v>
      </c>
      <c r="D62" s="65">
        <f>D61</f>
        <v>1192151.26</v>
      </c>
      <c r="E62" s="65">
        <f>E61</f>
        <v>0</v>
      </c>
      <c r="F62" s="104">
        <f t="shared" si="3"/>
        <v>1192151.26</v>
      </c>
    </row>
    <row r="63" ht="13.800000000000001">
      <c r="A63" s="105" t="s">
        <v>70</v>
      </c>
      <c r="B63" s="112" t="s">
        <v>71</v>
      </c>
      <c r="C63" s="113">
        <v>0</v>
      </c>
      <c r="D63" s="114">
        <v>56743.370000000003</v>
      </c>
      <c r="E63" s="115">
        <v>0</v>
      </c>
      <c r="F63" s="101">
        <f t="shared" si="3"/>
        <v>56743.370000000003</v>
      </c>
    </row>
    <row r="64" ht="13.800000000000001">
      <c r="A64" s="102" t="s">
        <v>72</v>
      </c>
      <c r="B64" s="103"/>
      <c r="C64" s="65">
        <f>C63</f>
        <v>0</v>
      </c>
      <c r="D64" s="65">
        <f>D63</f>
        <v>56743.370000000003</v>
      </c>
      <c r="E64" s="65">
        <f>E63</f>
        <v>0</v>
      </c>
      <c r="F64" s="104">
        <f t="shared" si="3"/>
        <v>56743.370000000003</v>
      </c>
    </row>
    <row r="65" ht="13.800000000000001">
      <c r="A65" s="105" t="s">
        <v>73</v>
      </c>
      <c r="B65" s="111" t="s">
        <v>74</v>
      </c>
      <c r="C65" s="98">
        <v>0</v>
      </c>
      <c r="D65" s="99">
        <v>286018.70000000001</v>
      </c>
      <c r="E65" s="100">
        <v>0</v>
      </c>
      <c r="F65" s="101">
        <f t="shared" si="3"/>
        <v>286018.70000000001</v>
      </c>
      <c r="G65" s="5"/>
    </row>
    <row r="66" ht="13.800000000000001">
      <c r="A66" s="102" t="s">
        <v>75</v>
      </c>
      <c r="B66" s="103"/>
      <c r="C66" s="65">
        <f>C65</f>
        <v>0</v>
      </c>
      <c r="D66" s="65">
        <f>D65</f>
        <v>286018.70000000001</v>
      </c>
      <c r="E66" s="65">
        <f>E65</f>
        <v>0</v>
      </c>
      <c r="F66" s="66">
        <f t="shared" si="3"/>
        <v>286018.70000000001</v>
      </c>
    </row>
    <row r="67" ht="14.4">
      <c r="A67" s="116" t="s">
        <v>76</v>
      </c>
      <c r="B67" s="117"/>
      <c r="C67" s="118">
        <f>C54+C56+C58+C60+C62+C64+C66</f>
        <v>0</v>
      </c>
      <c r="D67" s="118">
        <f>D54+D56+D58+D60+D62+D64+D66</f>
        <v>15971251.109999998</v>
      </c>
      <c r="E67" s="118">
        <f>E54+E56+E58+E60+E62+E64+E66</f>
        <v>0</v>
      </c>
      <c r="F67" s="119">
        <f>F54+F56+F58+F60+F62+F64+F66</f>
        <v>15971251.109999998</v>
      </c>
    </row>
    <row r="68" ht="17.399999999999999" customHeight="1">
      <c r="A68" s="120" t="s">
        <v>77</v>
      </c>
      <c r="B68" s="121"/>
      <c r="C68" s="122">
        <f>C52+C67</f>
        <v>5272.8299999999999</v>
      </c>
      <c r="D68" s="122">
        <f>D52+D67</f>
        <v>16976971.459999997</v>
      </c>
      <c r="E68" s="122">
        <f>E52+E67</f>
        <v>185724.95999999999</v>
      </c>
      <c r="F68" s="122">
        <f>D68+E68-C68</f>
        <v>17157423.59</v>
      </c>
      <c r="G68" s="36"/>
      <c r="I68" s="36">
        <v>414069.63</v>
      </c>
      <c r="J68" s="36">
        <f>F68-I68</f>
        <v>16743353.959999999</v>
      </c>
    </row>
    <row r="69" ht="13.199999999999999">
      <c r="I69" s="36">
        <v>133174</v>
      </c>
    </row>
    <row r="70" ht="13.199999999999999">
      <c r="D70" s="123" t="s">
        <v>78</v>
      </c>
      <c r="E70" s="124"/>
      <c r="F70" s="125">
        <f>F7</f>
        <v>21.739999999999998</v>
      </c>
      <c r="I70" s="36">
        <f>I68-I69</f>
        <v>280895.63</v>
      </c>
      <c r="J70" s="36">
        <f>F68-I70</f>
        <v>16876527.960000001</v>
      </c>
    </row>
    <row r="71" ht="13.199999999999999">
      <c r="D71" s="126" t="s">
        <v>79</v>
      </c>
      <c r="E71" s="127"/>
      <c r="F71" s="128">
        <f>F12+F29+F31+F33+F35+F39+F45+F47</f>
        <v>311744.28000000003</v>
      </c>
    </row>
    <row r="72" ht="13.199999999999999">
      <c r="D72" s="129" t="s">
        <v>80</v>
      </c>
      <c r="E72" s="130"/>
      <c r="F72" s="131">
        <f>F10+F15+F27+F41+F49</f>
        <v>858803.45999999996</v>
      </c>
      <c r="J72" s="132">
        <v>17157423.59</v>
      </c>
      <c r="K72">
        <v>311</v>
      </c>
    </row>
    <row r="73" ht="13.199999999999999">
      <c r="D73" s="129" t="s">
        <v>81</v>
      </c>
      <c r="E73" s="133"/>
      <c r="F73" s="131">
        <f>F67</f>
        <v>15971251.109999998</v>
      </c>
      <c r="J73" s="36">
        <f>J72-F68</f>
        <v>0</v>
      </c>
    </row>
    <row r="74" ht="13.199999999999999">
      <c r="D74" s="134" t="s">
        <v>82</v>
      </c>
      <c r="E74" s="135"/>
      <c r="F74" s="136">
        <f>F51</f>
        <v>15603</v>
      </c>
    </row>
    <row r="75" ht="13.800000000000001">
      <c r="D75" s="137" t="s">
        <v>77</v>
      </c>
      <c r="E75" s="138"/>
      <c r="F75" s="139">
        <f>SUM(F70:F74)</f>
        <v>17157423.589999996</v>
      </c>
    </row>
    <row r="76" ht="13.199999999999999">
      <c r="D76" s="140"/>
      <c r="E76" s="140"/>
      <c r="F76" s="140"/>
    </row>
    <row r="77" ht="13.199999999999999">
      <c r="D77" s="141" t="s">
        <v>83</v>
      </c>
      <c r="E77" s="142">
        <f>F15+F27</f>
        <v>844137.26000000001</v>
      </c>
    </row>
    <row r="78" ht="13.199999999999999">
      <c r="D78" s="143" t="s">
        <v>84</v>
      </c>
      <c r="E78" s="62">
        <f>F12+F29+F31+F33+F35+F39+F45+F47</f>
        <v>311744.28000000003</v>
      </c>
    </row>
    <row r="79" ht="13.199999999999999">
      <c r="D79" s="144" t="s">
        <v>85</v>
      </c>
      <c r="E79" s="145">
        <f>F10</f>
        <v>2542</v>
      </c>
    </row>
    <row r="80" ht="13.199999999999999">
      <c r="D80" s="146" t="s">
        <v>86</v>
      </c>
      <c r="E80" s="147">
        <f>F67</f>
        <v>15971251.109999998</v>
      </c>
    </row>
    <row r="81" ht="13.199999999999999">
      <c r="D81" s="144" t="s">
        <v>87</v>
      </c>
      <c r="E81" s="145">
        <f>F41+F49</f>
        <v>12124.200000000001</v>
      </c>
    </row>
    <row r="82" ht="13.199999999999999">
      <c r="D82" s="146" t="s">
        <v>88</v>
      </c>
      <c r="E82" s="147">
        <f>F74</f>
        <v>15603</v>
      </c>
    </row>
    <row r="83" ht="13.199999999999999">
      <c r="D83" s="148" t="s">
        <v>89</v>
      </c>
      <c r="E83" s="145">
        <f>F70</f>
        <v>21.739999999999998</v>
      </c>
    </row>
    <row r="84" ht="13.199999999999999">
      <c r="D84" s="149" t="s">
        <v>77</v>
      </c>
      <c r="E84" s="150">
        <f>SUM(E77:E83)</f>
        <v>17157423.589999996</v>
      </c>
      <c r="J84" s="36">
        <f>F75-E84</f>
        <v>0</v>
      </c>
    </row>
    <row r="90" ht="13.199999999999999">
      <c r="A90" s="5"/>
    </row>
    <row r="92" ht="13.199999999999999">
      <c r="A92" s="5"/>
    </row>
    <row r="93" ht="13.199999999999999">
      <c r="A93" s="5"/>
    </row>
    <row r="94" ht="13.199999999999999">
      <c r="A94" s="5"/>
    </row>
    <row r="95" ht="13.199999999999999">
      <c r="A95" s="5"/>
    </row>
    <row r="100" ht="13.199999999999999">
      <c r="A100" s="5"/>
    </row>
    <row r="101" ht="13.199999999999999">
      <c r="A101" s="5"/>
    </row>
    <row r="102" ht="13.199999999999999">
      <c r="A102" s="5"/>
    </row>
    <row r="103" ht="13.199999999999999">
      <c r="A103" s="5"/>
    </row>
    <row r="104" ht="13.199999999999999">
      <c r="A104" s="5"/>
    </row>
    <row r="105" ht="13.199999999999999">
      <c r="A105" s="5"/>
    </row>
    <row r="106" ht="13.199999999999999">
      <c r="A106" s="5"/>
    </row>
    <row r="107" ht="13.199999999999999">
      <c r="A107" s="5"/>
    </row>
    <row r="112" ht="13.199999999999999">
      <c r="C112" s="151"/>
    </row>
    <row r="113" ht="13.199999999999999">
      <c r="C113" s="151"/>
    </row>
    <row r="114" ht="13.199999999999999">
      <c r="A114" s="152" t="s">
        <v>90</v>
      </c>
      <c r="C114" s="153"/>
      <c r="E114" s="152"/>
    </row>
    <row r="115" ht="13.199999999999999">
      <c r="D115" s="153"/>
      <c r="E115" s="153"/>
      <c r="F115" s="153"/>
    </row>
    <row r="116" ht="13.199999999999999">
      <c r="D116" s="154"/>
      <c r="E116" s="154"/>
      <c r="F116" s="154"/>
    </row>
  </sheetData>
  <mergeCells count="26">
    <mergeCell ref="A67:B67"/>
    <mergeCell ref="A68:B68"/>
    <mergeCell ref="A54:B54"/>
    <mergeCell ref="A56:B56"/>
    <mergeCell ref="A58:B58"/>
    <mergeCell ref="A60:B60"/>
    <mergeCell ref="A62:B62"/>
    <mergeCell ref="A47:B47"/>
    <mergeCell ref="A49:B49"/>
    <mergeCell ref="A64:B64"/>
    <mergeCell ref="A66:B66"/>
    <mergeCell ref="A15:B15"/>
    <mergeCell ref="A33:B33"/>
    <mergeCell ref="A35:B35"/>
    <mergeCell ref="A39:B39"/>
    <mergeCell ref="A41:B41"/>
    <mergeCell ref="A45:B45"/>
    <mergeCell ref="A1:F1"/>
    <mergeCell ref="A2:F2"/>
    <mergeCell ref="A3:H3"/>
    <mergeCell ref="A4:A5"/>
    <mergeCell ref="B4:B5"/>
    <mergeCell ref="C4:C5"/>
    <mergeCell ref="D4:D5"/>
    <mergeCell ref="E4:E5"/>
    <mergeCell ref="F4:F5"/>
  </mergeCells>
  <printOptions headings="0" gridLines="0"/>
  <pageMargins left="0.51181100000000002" right="0.51181100000000002" top="1.3385830000000003" bottom="0.90551199999999987" header="1.1023620000000003" footer="0.51181100000000002"/>
  <pageSetup paperSize="9" scale="74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A1" zoomScale="100" workbookViewId="0">
      <pane ySplit="2" topLeftCell="A3" activePane="bottomLeft" state="frozen"/>
      <selection activeCell="E103" activeCellId="0" sqref="E103"/>
    </sheetView>
  </sheetViews>
  <sheetFormatPr baseColWidth="8" defaultRowHeight="13.199999999999999" customHeight="1"/>
  <cols>
    <col customWidth="1" min="1" max="1" width="42.441400000000002"/>
    <col customWidth="1" min="2" max="2" width="7.8867200000000004"/>
    <col customWidth="1" min="3" max="3" width="15.664099999999999"/>
    <col customWidth="1" min="4" max="4" width="16.886700000000001"/>
    <col customWidth="1" min="5" max="6" width="15.664099999999999"/>
    <col bestFit="1" customWidth="1" min="7" max="7" width="12.664099999999999"/>
    <col customWidth="1" min="8" max="8" width="16.218800000000002"/>
    <col customWidth="1" min="9" max="9" width="0.109375"/>
    <col customWidth="1" min="10" max="10" width="14.664099999999999"/>
    <col customWidth="1" min="11" max="12" width="18.886700000000001"/>
  </cols>
  <sheetData>
    <row r="1" ht="16.5">
      <c r="A1" s="1" t="s">
        <v>0</v>
      </c>
      <c r="B1" s="2"/>
      <c r="C1" s="2"/>
      <c r="D1" s="2"/>
      <c r="E1" s="2"/>
      <c r="F1" s="2"/>
      <c r="G1" s="2"/>
      <c r="H1" s="2"/>
    </row>
    <row r="2" ht="15">
      <c r="A2" s="3" t="s">
        <v>91</v>
      </c>
      <c r="B2" s="3"/>
      <c r="C2" s="3"/>
      <c r="D2" s="3"/>
      <c r="E2" s="3"/>
      <c r="F2" s="3"/>
      <c r="G2" s="3"/>
      <c r="H2" s="3"/>
    </row>
    <row r="3" ht="19.5">
      <c r="A3" s="155" t="s">
        <v>92</v>
      </c>
      <c r="B3" s="155"/>
      <c r="C3" s="155"/>
      <c r="D3" s="155"/>
      <c r="E3" s="155"/>
      <c r="F3" s="155"/>
      <c r="G3" s="5"/>
      <c r="H3" s="5"/>
    </row>
    <row r="4" ht="20.100000000000001" customHeight="1">
      <c r="A4" s="6" t="s">
        <v>3</v>
      </c>
      <c r="B4" s="7" t="s">
        <v>4</v>
      </c>
      <c r="C4" s="8" t="s">
        <v>5</v>
      </c>
      <c r="D4" s="8" t="s">
        <v>6</v>
      </c>
      <c r="E4" s="8" t="s">
        <v>7</v>
      </c>
      <c r="F4" s="9" t="s">
        <v>93</v>
      </c>
    </row>
    <row r="5" ht="20.100000000000001" customHeight="1">
      <c r="A5" s="10"/>
      <c r="B5" s="11"/>
      <c r="C5" s="12"/>
      <c r="D5" s="12"/>
      <c r="E5" s="12"/>
      <c r="F5" s="13"/>
    </row>
    <row r="6" ht="13.199999999999999">
      <c r="A6" s="156" t="s">
        <v>94</v>
      </c>
      <c r="B6" s="157">
        <v>929</v>
      </c>
      <c r="C6" s="158">
        <v>2928</v>
      </c>
      <c r="D6" s="158">
        <v>11076</v>
      </c>
      <c r="E6" s="158">
        <v>0</v>
      </c>
      <c r="F6" s="159">
        <f t="shared" ref="F6:F9" si="4">D6+E6-C6</f>
        <v>8148</v>
      </c>
    </row>
    <row r="7" ht="13.199999999999999">
      <c r="A7" s="156" t="s">
        <v>95</v>
      </c>
      <c r="B7" s="157">
        <v>929</v>
      </c>
      <c r="C7" s="158">
        <v>0</v>
      </c>
      <c r="D7" s="158">
        <v>0</v>
      </c>
      <c r="E7" s="158">
        <v>0</v>
      </c>
      <c r="F7" s="159">
        <f t="shared" si="4"/>
        <v>0</v>
      </c>
    </row>
    <row r="8" ht="13.199999999999999">
      <c r="A8" s="156" t="s">
        <v>96</v>
      </c>
      <c r="B8" s="157">
        <v>929</v>
      </c>
      <c r="C8" s="158">
        <v>13766</v>
      </c>
      <c r="D8" s="158">
        <v>0</v>
      </c>
      <c r="E8" s="158">
        <v>0</v>
      </c>
      <c r="F8" s="159">
        <f t="shared" si="4"/>
        <v>-13766</v>
      </c>
    </row>
    <row r="9" ht="13.199999999999999">
      <c r="A9" s="160" t="s">
        <v>97</v>
      </c>
      <c r="B9" s="161"/>
      <c r="C9" s="162">
        <f>SUM(C6:C8)</f>
        <v>16694</v>
      </c>
      <c r="D9" s="162">
        <f>SUM(D6:D8)</f>
        <v>11076</v>
      </c>
      <c r="E9" s="162">
        <f>SUM(E6:E8)</f>
        <v>0</v>
      </c>
      <c r="F9" s="163">
        <f t="shared" si="4"/>
        <v>-5618</v>
      </c>
      <c r="N9" s="36"/>
    </row>
    <row r="10" ht="13.199999999999999">
      <c r="A10" s="164" t="s">
        <v>98</v>
      </c>
      <c r="B10" s="165"/>
      <c r="C10" s="165"/>
      <c r="D10" s="165"/>
      <c r="E10" s="165"/>
      <c r="F10" s="166"/>
      <c r="G10" s="36"/>
    </row>
    <row r="11" ht="13.199999999999999">
      <c r="A11" s="167" t="s">
        <v>99</v>
      </c>
      <c r="B11" s="168">
        <v>934</v>
      </c>
      <c r="C11" s="169">
        <v>0</v>
      </c>
      <c r="D11" s="170">
        <v>2928</v>
      </c>
      <c r="E11" s="170">
        <v>0</v>
      </c>
      <c r="F11" s="171">
        <f t="shared" ref="F11:F15" si="5">D11+E11-C11</f>
        <v>2928</v>
      </c>
      <c r="L11" s="36"/>
    </row>
    <row r="12" ht="13.199999999999999">
      <c r="A12" s="167" t="s">
        <v>100</v>
      </c>
      <c r="B12" s="168">
        <v>964</v>
      </c>
      <c r="C12" s="170">
        <v>0</v>
      </c>
      <c r="D12" s="170">
        <v>46064.519999999997</v>
      </c>
      <c r="E12" s="170">
        <v>0</v>
      </c>
      <c r="F12" s="171">
        <f t="shared" si="5"/>
        <v>46064.519999999997</v>
      </c>
    </row>
    <row r="13" ht="13.199999999999999">
      <c r="A13" s="167" t="s">
        <v>101</v>
      </c>
      <c r="B13" s="168">
        <v>966</v>
      </c>
      <c r="C13" s="170">
        <v>0</v>
      </c>
      <c r="D13" s="170">
        <v>0</v>
      </c>
      <c r="E13" s="170">
        <v>0</v>
      </c>
      <c r="F13" s="171">
        <f t="shared" si="5"/>
        <v>0</v>
      </c>
    </row>
    <row r="14" ht="13.199999999999999">
      <c r="A14" s="167" t="s">
        <v>102</v>
      </c>
      <c r="B14" s="168">
        <v>998</v>
      </c>
      <c r="C14" s="170">
        <v>0</v>
      </c>
      <c r="D14" s="170">
        <v>5418</v>
      </c>
      <c r="E14" s="170">
        <v>0</v>
      </c>
      <c r="F14" s="171">
        <f t="shared" si="5"/>
        <v>5418</v>
      </c>
    </row>
    <row r="15" ht="13.199999999999999">
      <c r="A15" s="172" t="s">
        <v>103</v>
      </c>
      <c r="B15" s="173">
        <v>902</v>
      </c>
      <c r="C15" s="174">
        <v>749602.97999999998</v>
      </c>
      <c r="D15" s="174">
        <v>12520516.279999999</v>
      </c>
      <c r="E15" s="174">
        <v>2000</v>
      </c>
      <c r="F15" s="171">
        <f t="shared" si="5"/>
        <v>11772913.299999999</v>
      </c>
    </row>
    <row r="16" ht="13.800000000000001">
      <c r="A16" s="175" t="s">
        <v>104</v>
      </c>
      <c r="B16" s="176"/>
      <c r="C16" s="162">
        <f>SUM(C11:C15)</f>
        <v>749602.97999999998</v>
      </c>
      <c r="D16" s="162">
        <f>SUM(D11:D15)</f>
        <v>12574926.799999999</v>
      </c>
      <c r="E16" s="162">
        <f>SUM(E11:E15)</f>
        <v>2000</v>
      </c>
      <c r="F16" s="163">
        <f>SUM(F11:F15)</f>
        <v>11827323.819999998</v>
      </c>
    </row>
    <row r="17" ht="13.199999999999999">
      <c r="A17" s="164" t="s">
        <v>105</v>
      </c>
      <c r="B17" s="165"/>
      <c r="C17" s="165"/>
      <c r="D17" s="165"/>
      <c r="E17" s="165"/>
      <c r="F17" s="166"/>
    </row>
    <row r="18" ht="13.199999999999999">
      <c r="A18" s="167" t="s">
        <v>106</v>
      </c>
      <c r="B18" s="168">
        <v>954</v>
      </c>
      <c r="C18" s="170">
        <v>0</v>
      </c>
      <c r="D18" s="170">
        <v>780</v>
      </c>
      <c r="E18" s="170">
        <v>-2680</v>
      </c>
      <c r="F18" s="171">
        <f t="shared" ref="F18:F19" si="6">D18+E18-C18</f>
        <v>-1900</v>
      </c>
    </row>
    <row r="19" ht="13.199999999999999">
      <c r="A19" s="172" t="s">
        <v>107</v>
      </c>
      <c r="B19" s="173">
        <v>904</v>
      </c>
      <c r="C19" s="174">
        <v>56827</v>
      </c>
      <c r="D19" s="174">
        <v>420363.71999999997</v>
      </c>
      <c r="E19" s="174">
        <v>0</v>
      </c>
      <c r="F19" s="171">
        <f t="shared" si="6"/>
        <v>363536.71999999997</v>
      </c>
    </row>
    <row r="20" ht="13.199999999999999">
      <c r="A20" s="175" t="s">
        <v>108</v>
      </c>
      <c r="B20" s="176"/>
      <c r="C20" s="162">
        <f>SUM(C18:C19)</f>
        <v>56827</v>
      </c>
      <c r="D20" s="162">
        <f>SUM(D18:D19)</f>
        <v>421143.71999999997</v>
      </c>
      <c r="E20" s="162">
        <f>SUM(E18:E19)</f>
        <v>-2680</v>
      </c>
      <c r="F20" s="163">
        <f>SUM(F18:F19)</f>
        <v>361636.71999999997</v>
      </c>
    </row>
    <row r="21" ht="13.199999999999999">
      <c r="A21" s="164" t="s">
        <v>109</v>
      </c>
      <c r="B21" s="165"/>
      <c r="C21" s="165"/>
      <c r="D21" s="165"/>
      <c r="E21" s="165"/>
      <c r="F21" s="166"/>
    </row>
    <row r="22" ht="13.199999999999999">
      <c r="A22" s="167" t="s">
        <v>110</v>
      </c>
      <c r="B22" s="168">
        <v>953</v>
      </c>
      <c r="C22" s="170">
        <v>1400</v>
      </c>
      <c r="D22" s="170">
        <v>6000</v>
      </c>
      <c r="E22" s="170">
        <v>0</v>
      </c>
      <c r="F22" s="171">
        <f t="shared" ref="F22:F34" si="7">D22+E22-C22</f>
        <v>4600</v>
      </c>
    </row>
    <row r="23" ht="13.199999999999999">
      <c r="A23" s="167" t="s">
        <v>111</v>
      </c>
      <c r="B23" s="168">
        <v>941</v>
      </c>
      <c r="C23" s="170">
        <v>9500</v>
      </c>
      <c r="D23" s="170">
        <v>12000</v>
      </c>
      <c r="E23" s="170">
        <v>18500</v>
      </c>
      <c r="F23" s="171">
        <f t="shared" si="7"/>
        <v>21000</v>
      </c>
    </row>
    <row r="24" ht="13.199999999999999">
      <c r="A24" s="167" t="s">
        <v>112</v>
      </c>
      <c r="B24" s="168">
        <v>965</v>
      </c>
      <c r="C24" s="170">
        <v>0</v>
      </c>
      <c r="D24" s="170">
        <v>400</v>
      </c>
      <c r="E24" s="170">
        <v>0</v>
      </c>
      <c r="F24" s="171">
        <f t="shared" si="7"/>
        <v>400</v>
      </c>
    </row>
    <row r="25" ht="13.199999999999999">
      <c r="A25" s="175" t="s">
        <v>113</v>
      </c>
      <c r="B25" s="176"/>
      <c r="C25" s="162">
        <f>SUM(C22:C24)</f>
        <v>10900</v>
      </c>
      <c r="D25" s="162">
        <f>SUM(D22:D24)</f>
        <v>18400</v>
      </c>
      <c r="E25" s="162">
        <f>SUM(E22:E24)</f>
        <v>18500</v>
      </c>
      <c r="F25" s="163">
        <f t="shared" si="7"/>
        <v>26000</v>
      </c>
    </row>
    <row r="26" ht="13.199999999999999">
      <c r="A26" s="156" t="s">
        <v>114</v>
      </c>
      <c r="B26" s="157">
        <v>209</v>
      </c>
      <c r="C26" s="158">
        <v>0</v>
      </c>
      <c r="D26" s="158">
        <v>39950</v>
      </c>
      <c r="E26" s="158">
        <v>0</v>
      </c>
      <c r="F26" s="159">
        <f t="shared" si="7"/>
        <v>39950</v>
      </c>
      <c r="J26" s="36"/>
    </row>
    <row r="27" ht="13.199999999999999">
      <c r="A27" s="167" t="s">
        <v>115</v>
      </c>
      <c r="B27" s="168">
        <v>131</v>
      </c>
      <c r="C27" s="170">
        <v>0</v>
      </c>
      <c r="D27" s="170">
        <v>0</v>
      </c>
      <c r="E27" s="170">
        <v>0</v>
      </c>
      <c r="F27" s="171">
        <f t="shared" si="7"/>
        <v>0</v>
      </c>
      <c r="J27" s="36"/>
    </row>
    <row r="28" ht="13.199999999999999">
      <c r="A28" s="167" t="s">
        <v>116</v>
      </c>
      <c r="B28" s="168">
        <v>548</v>
      </c>
      <c r="C28" s="170">
        <v>0</v>
      </c>
      <c r="D28" s="170">
        <v>0</v>
      </c>
      <c r="E28" s="170">
        <v>50000</v>
      </c>
      <c r="F28" s="171">
        <f t="shared" si="7"/>
        <v>50000</v>
      </c>
      <c r="J28" s="36"/>
    </row>
    <row r="29" ht="13.199999999999999">
      <c r="A29" s="167" t="s">
        <v>117</v>
      </c>
      <c r="B29" s="168">
        <v>967</v>
      </c>
      <c r="C29" s="170">
        <v>50911.980000000003</v>
      </c>
      <c r="D29" s="170">
        <v>12766919.960000001</v>
      </c>
      <c r="E29" s="170">
        <v>275200</v>
      </c>
      <c r="F29" s="171">
        <f t="shared" si="7"/>
        <v>12991207.98</v>
      </c>
      <c r="J29" s="36"/>
    </row>
    <row r="30" ht="13.199999999999999">
      <c r="A30" s="167" t="s">
        <v>118</v>
      </c>
      <c r="B30" s="168">
        <v>968</v>
      </c>
      <c r="C30" s="170">
        <v>0</v>
      </c>
      <c r="D30" s="170">
        <v>42600</v>
      </c>
      <c r="E30" s="170">
        <v>0</v>
      </c>
      <c r="F30" s="171">
        <f t="shared" si="7"/>
        <v>42600</v>
      </c>
    </row>
    <row r="31" ht="13.199999999999999">
      <c r="A31" s="167" t="s">
        <v>119</v>
      </c>
      <c r="B31" s="168">
        <v>969</v>
      </c>
      <c r="C31" s="170">
        <v>1000</v>
      </c>
      <c r="D31" s="170">
        <v>9013.3600000000006</v>
      </c>
      <c r="E31" s="170">
        <v>0</v>
      </c>
      <c r="F31" s="171">
        <f t="shared" si="7"/>
        <v>8013.3600000000006</v>
      </c>
      <c r="J31" s="36"/>
    </row>
    <row r="32" ht="13.199999999999999">
      <c r="A32" s="167" t="s">
        <v>120</v>
      </c>
      <c r="B32" s="168">
        <v>146</v>
      </c>
      <c r="C32" s="170">
        <v>7626.9700000000003</v>
      </c>
      <c r="D32" s="170">
        <v>575322.85999999999</v>
      </c>
      <c r="E32" s="170">
        <v>13000</v>
      </c>
      <c r="F32" s="171">
        <f t="shared" si="7"/>
        <v>580695.89000000001</v>
      </c>
    </row>
    <row r="33" ht="13.199999999999999">
      <c r="A33" s="172" t="s">
        <v>121</v>
      </c>
      <c r="B33" s="173">
        <v>156</v>
      </c>
      <c r="C33" s="174">
        <v>0</v>
      </c>
      <c r="D33" s="174">
        <v>1400</v>
      </c>
      <c r="E33" s="174">
        <v>0</v>
      </c>
      <c r="F33" s="177">
        <f t="shared" si="7"/>
        <v>1400</v>
      </c>
      <c r="L33" s="178"/>
    </row>
    <row r="34" ht="13.800000000000001">
      <c r="A34" s="172" t="s">
        <v>122</v>
      </c>
      <c r="B34" s="173">
        <v>997</v>
      </c>
      <c r="C34" s="174">
        <v>900</v>
      </c>
      <c r="D34" s="174">
        <v>4900</v>
      </c>
      <c r="E34" s="174">
        <v>4500</v>
      </c>
      <c r="F34" s="177">
        <f t="shared" si="7"/>
        <v>8500</v>
      </c>
    </row>
    <row r="35" ht="13.800000000000001">
      <c r="A35" s="160" t="s">
        <v>123</v>
      </c>
      <c r="B35" s="161"/>
      <c r="C35" s="162">
        <f>SUM(C26:C34)</f>
        <v>60438.950000000004</v>
      </c>
      <c r="D35" s="162">
        <f>SUM(D26:D34)</f>
        <v>13440106.18</v>
      </c>
      <c r="E35" s="162">
        <f>SUM(E26:E34)</f>
        <v>342700</v>
      </c>
      <c r="F35" s="163">
        <f>SUM(F26:F34)</f>
        <v>13722367.23</v>
      </c>
      <c r="H35">
        <v>13642469.130000001</v>
      </c>
      <c r="J35" s="36">
        <f>H35-F35</f>
        <v>-79898.099999999627</v>
      </c>
    </row>
    <row r="36" ht="13.199999999999999">
      <c r="A36" s="167" t="s">
        <v>124</v>
      </c>
      <c r="B36" s="168">
        <v>154</v>
      </c>
      <c r="C36" s="170">
        <v>0</v>
      </c>
      <c r="D36" s="170">
        <v>183828.76999999999</v>
      </c>
      <c r="E36" s="170">
        <v>0</v>
      </c>
      <c r="F36" s="171">
        <f t="shared" ref="F36:F41" si="8">D36+E36-C36</f>
        <v>183828.76999999999</v>
      </c>
    </row>
    <row r="37" ht="13.199999999999999">
      <c r="A37" s="167" t="s">
        <v>125</v>
      </c>
      <c r="B37" s="168">
        <v>157</v>
      </c>
      <c r="C37" s="170">
        <v>0</v>
      </c>
      <c r="D37" s="170">
        <v>10000</v>
      </c>
      <c r="E37" s="170">
        <v>0</v>
      </c>
      <c r="F37" s="171">
        <f t="shared" si="8"/>
        <v>10000</v>
      </c>
    </row>
    <row r="38" ht="13.800000000000001">
      <c r="A38" s="172" t="s">
        <v>126</v>
      </c>
      <c r="B38" s="173">
        <v>973</v>
      </c>
      <c r="C38" s="174">
        <v>0</v>
      </c>
      <c r="D38" s="174">
        <v>36400</v>
      </c>
      <c r="E38" s="174">
        <v>0</v>
      </c>
      <c r="F38" s="177">
        <f t="shared" si="8"/>
        <v>36400</v>
      </c>
    </row>
    <row r="39" ht="13.800000000000001">
      <c r="A39" s="160" t="s">
        <v>127</v>
      </c>
      <c r="B39" s="161"/>
      <c r="C39" s="162">
        <f>SUM(C36:C38)</f>
        <v>0</v>
      </c>
      <c r="D39" s="162">
        <f>SUM(D36:D38)</f>
        <v>230228.76999999999</v>
      </c>
      <c r="E39" s="162">
        <f>SUM(E36:E38)</f>
        <v>0</v>
      </c>
      <c r="F39" s="163">
        <f t="shared" si="8"/>
        <v>230228.76999999999</v>
      </c>
    </row>
    <row r="40" ht="13.199999999999999">
      <c r="A40" s="167" t="s">
        <v>128</v>
      </c>
      <c r="B40" s="168">
        <v>976</v>
      </c>
      <c r="C40" s="170">
        <v>0</v>
      </c>
      <c r="D40" s="170">
        <v>122100</v>
      </c>
      <c r="E40" s="170">
        <v>0</v>
      </c>
      <c r="F40" s="171">
        <f t="shared" si="8"/>
        <v>122100</v>
      </c>
    </row>
    <row r="41" ht="13.800000000000001">
      <c r="A41" s="172" t="s">
        <v>129</v>
      </c>
      <c r="B41" s="173">
        <v>979</v>
      </c>
      <c r="C41" s="174">
        <v>0</v>
      </c>
      <c r="D41" s="174">
        <v>5000</v>
      </c>
      <c r="E41" s="174">
        <v>0</v>
      </c>
      <c r="F41" s="177">
        <f t="shared" si="8"/>
        <v>5000</v>
      </c>
    </row>
    <row r="42" ht="13.800000000000001">
      <c r="A42" s="160" t="s">
        <v>130</v>
      </c>
      <c r="B42" s="161"/>
      <c r="C42" s="162">
        <f>SUM(C40:C41)</f>
        <v>0</v>
      </c>
      <c r="D42" s="162">
        <f>SUM(D40:D41)</f>
        <v>127100</v>
      </c>
      <c r="E42" s="162">
        <f>SUM(E40:E41)</f>
        <v>0</v>
      </c>
      <c r="F42" s="163">
        <f>SUM(F40:F41)</f>
        <v>127100</v>
      </c>
    </row>
    <row r="43" ht="13.199999999999999">
      <c r="A43" s="167" t="s">
        <v>131</v>
      </c>
      <c r="B43" s="179">
        <v>106</v>
      </c>
      <c r="C43" s="174">
        <v>0</v>
      </c>
      <c r="D43" s="174">
        <v>8600</v>
      </c>
      <c r="E43" s="174">
        <v>0</v>
      </c>
      <c r="F43" s="171">
        <f t="shared" ref="F43:F75" si="9">D43+E43-C43</f>
        <v>8600</v>
      </c>
    </row>
    <row r="44" ht="13.199999999999999">
      <c r="A44" s="167" t="s">
        <v>132</v>
      </c>
      <c r="B44" s="179">
        <v>992</v>
      </c>
      <c r="C44" s="174">
        <v>28421.959999999999</v>
      </c>
      <c r="D44" s="174">
        <v>3795194.4300000002</v>
      </c>
      <c r="E44" s="174">
        <v>115200</v>
      </c>
      <c r="F44" s="171">
        <f t="shared" si="9"/>
        <v>3881972.4700000002</v>
      </c>
    </row>
    <row r="45" ht="13.199999999999999">
      <c r="A45" s="167" t="s">
        <v>133</v>
      </c>
      <c r="B45" s="179">
        <v>993</v>
      </c>
      <c r="C45" s="174">
        <v>5000</v>
      </c>
      <c r="D45" s="174">
        <v>443880.63</v>
      </c>
      <c r="E45" s="174">
        <v>18000</v>
      </c>
      <c r="F45" s="171">
        <f t="shared" si="9"/>
        <v>456880.63</v>
      </c>
    </row>
    <row r="46" ht="13.199999999999999">
      <c r="A46" s="172" t="s">
        <v>134</v>
      </c>
      <c r="B46" s="179">
        <v>994</v>
      </c>
      <c r="C46" s="174">
        <v>0</v>
      </c>
      <c r="D46" s="174">
        <v>4960</v>
      </c>
      <c r="E46" s="174">
        <v>500</v>
      </c>
      <c r="F46" s="177">
        <f t="shared" si="9"/>
        <v>5460</v>
      </c>
    </row>
    <row r="47" ht="13.199999999999999">
      <c r="A47" s="160" t="s">
        <v>135</v>
      </c>
      <c r="B47" s="161"/>
      <c r="C47" s="162">
        <f>SUM(C43:C46)</f>
        <v>33421.959999999999</v>
      </c>
      <c r="D47" s="162">
        <f>SUM(D43:D46)</f>
        <v>4252635.0600000005</v>
      </c>
      <c r="E47" s="162">
        <f>SUM(E43:E46)</f>
        <v>133700</v>
      </c>
      <c r="F47" s="163">
        <f t="shared" si="9"/>
        <v>4352913.1000000006</v>
      </c>
    </row>
    <row r="48" ht="13.199999999999999">
      <c r="A48" s="167" t="s">
        <v>136</v>
      </c>
      <c r="B48" s="179">
        <v>975</v>
      </c>
      <c r="C48" s="174">
        <v>0</v>
      </c>
      <c r="D48" s="174">
        <v>0</v>
      </c>
      <c r="E48" s="174">
        <v>0</v>
      </c>
      <c r="F48" s="171">
        <v>0</v>
      </c>
    </row>
    <row r="49" ht="13.199999999999999">
      <c r="A49" s="172" t="s">
        <v>137</v>
      </c>
      <c r="B49" s="179">
        <v>996</v>
      </c>
      <c r="C49" s="174">
        <v>8300.6700000000001</v>
      </c>
      <c r="D49" s="174">
        <v>994607.81000000006</v>
      </c>
      <c r="E49" s="174">
        <v>11000</v>
      </c>
      <c r="F49" s="177">
        <f t="shared" si="9"/>
        <v>997307.14000000001</v>
      </c>
    </row>
    <row r="50" ht="13.199999999999999">
      <c r="A50" s="160" t="s">
        <v>138</v>
      </c>
      <c r="B50" s="161"/>
      <c r="C50" s="162">
        <f>C49</f>
        <v>8300.6700000000001</v>
      </c>
      <c r="D50" s="162">
        <f>D49</f>
        <v>994607.81000000006</v>
      </c>
      <c r="E50" s="162">
        <f>E49</f>
        <v>11000</v>
      </c>
      <c r="F50" s="163">
        <f t="shared" si="9"/>
        <v>997307.14000000001</v>
      </c>
    </row>
    <row r="51" ht="13.199999999999999">
      <c r="A51" s="167" t="s">
        <v>139</v>
      </c>
      <c r="B51" s="179">
        <v>142</v>
      </c>
      <c r="C51" s="174">
        <v>0</v>
      </c>
      <c r="D51" s="174">
        <v>4000</v>
      </c>
      <c r="E51" s="174">
        <v>0</v>
      </c>
      <c r="F51" s="171">
        <f t="shared" si="9"/>
        <v>4000</v>
      </c>
    </row>
    <row r="52" ht="13.199999999999999">
      <c r="A52" s="167" t="s">
        <v>140</v>
      </c>
      <c r="B52" s="179">
        <v>167</v>
      </c>
      <c r="C52" s="174">
        <v>0</v>
      </c>
      <c r="D52" s="174">
        <v>0</v>
      </c>
      <c r="E52" s="174">
        <v>0</v>
      </c>
      <c r="F52" s="171">
        <f t="shared" si="9"/>
        <v>0</v>
      </c>
    </row>
    <row r="53" ht="13.199999999999999">
      <c r="A53" s="167" t="s">
        <v>141</v>
      </c>
      <c r="B53" s="179">
        <v>939</v>
      </c>
      <c r="C53" s="174">
        <v>0</v>
      </c>
      <c r="D53" s="174">
        <v>35500</v>
      </c>
      <c r="E53" s="174">
        <v>0</v>
      </c>
      <c r="F53" s="171">
        <f t="shared" si="9"/>
        <v>35500</v>
      </c>
    </row>
    <row r="54" ht="13.199999999999999">
      <c r="A54" s="160" t="s">
        <v>142</v>
      </c>
      <c r="B54" s="161"/>
      <c r="C54" s="162">
        <f>SUM(C51:C53)</f>
        <v>0</v>
      </c>
      <c r="D54" s="162">
        <f>SUM(D51:D53)</f>
        <v>39500</v>
      </c>
      <c r="E54" s="162">
        <f>SUM(E51:E53)</f>
        <v>0</v>
      </c>
      <c r="F54" s="163">
        <f t="shared" si="9"/>
        <v>39500</v>
      </c>
    </row>
    <row r="55" ht="13.199999999999999">
      <c r="A55" s="172" t="s">
        <v>143</v>
      </c>
      <c r="B55" s="173">
        <v>130</v>
      </c>
      <c r="C55" s="174">
        <v>0</v>
      </c>
      <c r="D55" s="174">
        <v>127681</v>
      </c>
      <c r="E55" s="174">
        <v>0</v>
      </c>
      <c r="F55" s="177">
        <f t="shared" si="9"/>
        <v>127681</v>
      </c>
    </row>
    <row r="56" ht="13.199999999999999">
      <c r="A56" s="160" t="s">
        <v>144</v>
      </c>
      <c r="B56" s="161"/>
      <c r="C56" s="162">
        <f>C55</f>
        <v>0</v>
      </c>
      <c r="D56" s="162">
        <f>D55</f>
        <v>127681</v>
      </c>
      <c r="E56" s="162">
        <f>E55</f>
        <v>0</v>
      </c>
      <c r="F56" s="163">
        <f t="shared" si="9"/>
        <v>127681</v>
      </c>
    </row>
    <row r="57" ht="13.199999999999999">
      <c r="A57" s="167" t="s">
        <v>145</v>
      </c>
      <c r="B57" s="168">
        <v>135</v>
      </c>
      <c r="C57" s="170">
        <v>1500</v>
      </c>
      <c r="D57" s="170">
        <v>97495</v>
      </c>
      <c r="E57" s="170">
        <v>0</v>
      </c>
      <c r="F57" s="171">
        <f t="shared" si="9"/>
        <v>95995</v>
      </c>
    </row>
    <row r="58" ht="13.199999999999999">
      <c r="A58" s="172" t="s">
        <v>146</v>
      </c>
      <c r="B58" s="173">
        <v>136</v>
      </c>
      <c r="C58" s="174">
        <v>0</v>
      </c>
      <c r="D58" s="174">
        <v>142470</v>
      </c>
      <c r="E58" s="174">
        <v>0</v>
      </c>
      <c r="F58" s="177">
        <f t="shared" si="9"/>
        <v>142470</v>
      </c>
    </row>
    <row r="59" ht="13.199999999999999">
      <c r="A59" s="160" t="s">
        <v>147</v>
      </c>
      <c r="B59" s="161"/>
      <c r="C59" s="162">
        <f>SUM(C57:C58)</f>
        <v>1500</v>
      </c>
      <c r="D59" s="162">
        <f>SUM(D57:D58)</f>
        <v>239965</v>
      </c>
      <c r="E59" s="162">
        <f>SUM(E57:E58)</f>
        <v>0</v>
      </c>
      <c r="F59" s="163">
        <f t="shared" si="9"/>
        <v>238465</v>
      </c>
    </row>
    <row r="60" ht="13.199999999999999">
      <c r="A60" s="180" t="s">
        <v>148</v>
      </c>
      <c r="B60" s="181">
        <v>121</v>
      </c>
      <c r="C60" s="169">
        <v>0</v>
      </c>
      <c r="D60" s="169">
        <v>283440.69</v>
      </c>
      <c r="E60" s="169">
        <v>0</v>
      </c>
      <c r="F60" s="182">
        <f t="shared" si="9"/>
        <v>283440.69</v>
      </c>
      <c r="J60" s="36"/>
    </row>
    <row r="61" ht="13.199999999999999">
      <c r="A61" s="160" t="s">
        <v>149</v>
      </c>
      <c r="B61" s="161"/>
      <c r="C61" s="162">
        <f>C60</f>
        <v>0</v>
      </c>
      <c r="D61" s="162">
        <f>D60</f>
        <v>283440.69</v>
      </c>
      <c r="E61" s="162">
        <f>E60</f>
        <v>0</v>
      </c>
      <c r="F61" s="163">
        <f t="shared" si="9"/>
        <v>283440.69</v>
      </c>
    </row>
    <row r="62" ht="13.199999999999999">
      <c r="A62" s="156" t="s">
        <v>150</v>
      </c>
      <c r="B62" s="157">
        <v>143</v>
      </c>
      <c r="C62" s="158">
        <v>0</v>
      </c>
      <c r="D62" s="158">
        <v>500</v>
      </c>
      <c r="E62" s="158">
        <v>0</v>
      </c>
      <c r="F62" s="159">
        <f t="shared" si="9"/>
        <v>500</v>
      </c>
    </row>
    <row r="63" ht="13.199999999999999">
      <c r="A63" s="175" t="s">
        <v>151</v>
      </c>
      <c r="B63" s="176"/>
      <c r="C63" s="162">
        <f>SUM(C62)</f>
        <v>0</v>
      </c>
      <c r="D63" s="162">
        <f>SUM(D62)</f>
        <v>500</v>
      </c>
      <c r="E63" s="162">
        <f>SUM(E62)</f>
        <v>0</v>
      </c>
      <c r="F63" s="163">
        <f t="shared" si="9"/>
        <v>500</v>
      </c>
    </row>
    <row r="64" ht="13.199999999999999">
      <c r="A64" s="167" t="s">
        <v>152</v>
      </c>
      <c r="B64" s="183">
        <v>128</v>
      </c>
      <c r="C64" s="170">
        <v>2080.2800000000002</v>
      </c>
      <c r="D64" s="170">
        <v>252713.34</v>
      </c>
      <c r="E64" s="170">
        <v>0</v>
      </c>
      <c r="F64" s="171">
        <f t="shared" si="9"/>
        <v>250633.06</v>
      </c>
    </row>
    <row r="65" ht="13.800000000000001">
      <c r="A65" s="160" t="s">
        <v>153</v>
      </c>
      <c r="B65" s="161"/>
      <c r="C65" s="162">
        <f>SUM(C64)</f>
        <v>2080.2800000000002</v>
      </c>
      <c r="D65" s="162">
        <f>SUM(D64)</f>
        <v>252713.34</v>
      </c>
      <c r="E65" s="162">
        <f>SUM(E64)</f>
        <v>0</v>
      </c>
      <c r="F65" s="163">
        <f t="shared" si="9"/>
        <v>250633.06</v>
      </c>
    </row>
    <row r="66" s="5" customFormat="1">
      <c r="A66" s="184" t="s">
        <v>154</v>
      </c>
      <c r="B66" s="173">
        <v>238</v>
      </c>
      <c r="C66" s="174">
        <v>0</v>
      </c>
      <c r="D66" s="174">
        <v>0</v>
      </c>
      <c r="E66" s="174">
        <v>0</v>
      </c>
      <c r="F66" s="177">
        <f t="shared" si="9"/>
        <v>0</v>
      </c>
    </row>
    <row r="67" s="5" customFormat="1">
      <c r="A67" s="160" t="s">
        <v>155</v>
      </c>
      <c r="B67" s="161"/>
      <c r="C67" s="162">
        <f>SUM(C66)</f>
        <v>0</v>
      </c>
      <c r="D67" s="162">
        <f>SUM(D66)</f>
        <v>0</v>
      </c>
      <c r="E67" s="162">
        <f>SUM(E66)</f>
        <v>0</v>
      </c>
      <c r="F67" s="163">
        <f t="shared" si="9"/>
        <v>0</v>
      </c>
    </row>
    <row r="68" ht="13.800000000000001">
      <c r="A68" s="184" t="s">
        <v>156</v>
      </c>
      <c r="B68" s="173">
        <v>186</v>
      </c>
      <c r="C68" s="174">
        <v>0</v>
      </c>
      <c r="D68" s="174">
        <v>63141.5</v>
      </c>
      <c r="E68" s="174">
        <v>0</v>
      </c>
      <c r="F68" s="177">
        <f t="shared" si="9"/>
        <v>63141.5</v>
      </c>
    </row>
    <row r="69" ht="13.800000000000001">
      <c r="A69" s="160" t="s">
        <v>157</v>
      </c>
      <c r="B69" s="161"/>
      <c r="C69" s="162">
        <f>SUM(C68)</f>
        <v>0</v>
      </c>
      <c r="D69" s="162">
        <f>SUM(D68)</f>
        <v>63141.5</v>
      </c>
      <c r="E69" s="162">
        <f>SUM(E68)</f>
        <v>0</v>
      </c>
      <c r="F69" s="163">
        <f t="shared" si="9"/>
        <v>63141.5</v>
      </c>
    </row>
    <row r="70" ht="13.800000000000001">
      <c r="A70" s="172" t="s">
        <v>158</v>
      </c>
      <c r="B70" s="173">
        <v>980</v>
      </c>
      <c r="C70" s="174">
        <v>0</v>
      </c>
      <c r="D70" s="174">
        <v>83650</v>
      </c>
      <c r="E70" s="174">
        <v>0</v>
      </c>
      <c r="F70" s="177">
        <f t="shared" si="9"/>
        <v>83650</v>
      </c>
    </row>
    <row r="71" ht="13.199999999999999">
      <c r="A71" s="160" t="s">
        <v>159</v>
      </c>
      <c r="B71" s="161"/>
      <c r="C71" s="162">
        <f>C70</f>
        <v>0</v>
      </c>
      <c r="D71" s="162">
        <f>D70</f>
        <v>83650</v>
      </c>
      <c r="E71" s="162">
        <f>E70</f>
        <v>0</v>
      </c>
      <c r="F71" s="163">
        <f t="shared" si="9"/>
        <v>83650</v>
      </c>
    </row>
    <row r="72" ht="13.199999999999999">
      <c r="A72" s="185" t="s">
        <v>160</v>
      </c>
      <c r="B72" s="168">
        <v>187</v>
      </c>
      <c r="C72" s="174">
        <v>0</v>
      </c>
      <c r="D72" s="174">
        <v>0</v>
      </c>
      <c r="E72" s="174">
        <v>0</v>
      </c>
      <c r="F72" s="177">
        <f t="shared" si="9"/>
        <v>0</v>
      </c>
    </row>
    <row r="73" ht="13.199999999999999">
      <c r="A73" s="160" t="s">
        <v>161</v>
      </c>
      <c r="B73" s="161"/>
      <c r="C73" s="162">
        <f>SUM(C72)</f>
        <v>0</v>
      </c>
      <c r="D73" s="162">
        <f>SUM(D72)</f>
        <v>0</v>
      </c>
      <c r="E73" s="162">
        <f>SUM(E72)</f>
        <v>0</v>
      </c>
      <c r="F73" s="163">
        <f t="shared" si="9"/>
        <v>0</v>
      </c>
    </row>
    <row r="74" ht="13.199999999999999">
      <c r="A74" s="167" t="s">
        <v>162</v>
      </c>
      <c r="B74" s="168">
        <v>164</v>
      </c>
      <c r="C74" s="170">
        <v>0</v>
      </c>
      <c r="D74" s="170">
        <v>4650</v>
      </c>
      <c r="E74" s="170">
        <v>0</v>
      </c>
      <c r="F74" s="171">
        <f t="shared" si="9"/>
        <v>4650</v>
      </c>
    </row>
    <row r="75" ht="13.199999999999999">
      <c r="A75" s="175" t="s">
        <v>163</v>
      </c>
      <c r="B75" s="186"/>
      <c r="C75" s="162">
        <f>C74</f>
        <v>0</v>
      </c>
      <c r="D75" s="162">
        <f>D74</f>
        <v>4650</v>
      </c>
      <c r="E75" s="162">
        <f>E74</f>
        <v>0</v>
      </c>
      <c r="F75" s="163">
        <f t="shared" si="9"/>
        <v>4650</v>
      </c>
    </row>
    <row r="76" ht="15" customHeight="1">
      <c r="A76" s="187" t="s">
        <v>164</v>
      </c>
      <c r="B76" s="188"/>
      <c r="C76" s="189">
        <f>C9+C16+C20+C25+C35+C39+C42+C47+C50+C54+C56+C59+C61+C63+C65+C69+C71+C73+C75</f>
        <v>939765.83999999997</v>
      </c>
      <c r="D76" s="189">
        <f>D9+D16+D20+D25+D35+D39+D42+D47+D50+D54+D56+D59+D61+D63+D65+D69+D71+D73+D75</f>
        <v>33165465.870000001</v>
      </c>
      <c r="E76" s="189">
        <f>E9+E16+E20+E25+E35+E39+E42+E47+E50+E54+E56+E59+E61+E63+E65+E69+E71+E73+E75</f>
        <v>505220</v>
      </c>
      <c r="F76" s="189">
        <f>F9+F16+F20+F25+F35+F39+F42+F47+F50+F54+F56+F59+F61+F63+F65+F69+F71+F73+F75</f>
        <v>32730920.030000001</v>
      </c>
      <c r="H76" s="36">
        <f>D76+E76-C76</f>
        <v>32730920.030000005</v>
      </c>
      <c r="J76" s="36">
        <f>D76+E76-C76</f>
        <v>32730920.030000005</v>
      </c>
      <c r="K76" s="36">
        <v>20533694.760000002</v>
      </c>
      <c r="L76" s="36">
        <f>F76-K76</f>
        <v>12197225.27</v>
      </c>
    </row>
    <row r="77" ht="13.800000000000001">
      <c r="A77" s="156" t="s">
        <v>165</v>
      </c>
      <c r="B77" s="157">
        <v>906</v>
      </c>
      <c r="C77" s="170">
        <v>102658.53</v>
      </c>
      <c r="D77" s="170">
        <v>111319.49000000001</v>
      </c>
      <c r="E77" s="170">
        <v>57800</v>
      </c>
      <c r="F77" s="171">
        <f t="shared" ref="F77:F84" si="10">D77+E77-C77</f>
        <v>66460.959999999992</v>
      </c>
      <c r="K77" s="36"/>
    </row>
    <row r="78" ht="13.800000000000001">
      <c r="A78" s="160" t="s">
        <v>166</v>
      </c>
      <c r="B78" s="161"/>
      <c r="C78" s="162">
        <f>C77</f>
        <v>102658.53</v>
      </c>
      <c r="D78" s="162">
        <f>D77</f>
        <v>111319.49000000001</v>
      </c>
      <c r="E78" s="162">
        <f>E77</f>
        <v>57800</v>
      </c>
      <c r="F78" s="163">
        <f t="shared" si="10"/>
        <v>66460.959999999992</v>
      </c>
      <c r="K78" s="36"/>
    </row>
    <row r="79" ht="13.800000000000001">
      <c r="A79" s="156" t="s">
        <v>167</v>
      </c>
      <c r="B79" s="168">
        <v>907</v>
      </c>
      <c r="C79" s="170">
        <v>25550</v>
      </c>
      <c r="D79" s="170">
        <v>1722727.73</v>
      </c>
      <c r="E79" s="170">
        <v>144500</v>
      </c>
      <c r="F79" s="171">
        <f t="shared" si="10"/>
        <v>1841677.73</v>
      </c>
      <c r="K79" s="36"/>
    </row>
    <row r="80" ht="13.800000000000001">
      <c r="A80" s="160" t="s">
        <v>168</v>
      </c>
      <c r="B80" s="161"/>
      <c r="C80" s="162">
        <f>C79</f>
        <v>25550</v>
      </c>
      <c r="D80" s="162">
        <f>D79</f>
        <v>1722727.73</v>
      </c>
      <c r="E80" s="162">
        <f>E79</f>
        <v>144500</v>
      </c>
      <c r="F80" s="163">
        <f t="shared" si="10"/>
        <v>1841677.73</v>
      </c>
      <c r="K80" s="36"/>
    </row>
    <row r="81" ht="13.800000000000001">
      <c r="A81" s="180" t="s">
        <v>169</v>
      </c>
      <c r="B81" s="190">
        <v>908</v>
      </c>
      <c r="C81" s="191">
        <v>0</v>
      </c>
      <c r="D81" s="191">
        <v>8000</v>
      </c>
      <c r="E81" s="191">
        <v>0</v>
      </c>
      <c r="F81" s="192">
        <f t="shared" si="10"/>
        <v>8000</v>
      </c>
    </row>
    <row r="82" ht="13.800000000000001">
      <c r="A82" s="160" t="s">
        <v>170</v>
      </c>
      <c r="B82" s="161"/>
      <c r="C82" s="162">
        <f>C81</f>
        <v>0</v>
      </c>
      <c r="D82" s="162">
        <f>D81</f>
        <v>8000</v>
      </c>
      <c r="E82" s="162">
        <f>E81</f>
        <v>0</v>
      </c>
      <c r="F82" s="163">
        <f t="shared" si="10"/>
        <v>8000</v>
      </c>
    </row>
    <row r="83" ht="13.800000000000001">
      <c r="A83" s="156" t="s">
        <v>171</v>
      </c>
      <c r="B83" s="157">
        <v>606</v>
      </c>
      <c r="C83" s="170">
        <v>7100</v>
      </c>
      <c r="D83" s="170">
        <v>88400</v>
      </c>
      <c r="E83" s="170">
        <v>50500</v>
      </c>
      <c r="F83" s="171">
        <f t="shared" si="10"/>
        <v>131800</v>
      </c>
    </row>
    <row r="84" ht="13.800000000000001">
      <c r="A84" s="160" t="s">
        <v>172</v>
      </c>
      <c r="B84" s="161"/>
      <c r="C84" s="162">
        <f>C83</f>
        <v>7100</v>
      </c>
      <c r="D84" s="162">
        <f>D83</f>
        <v>88400</v>
      </c>
      <c r="E84" s="162">
        <f>E83</f>
        <v>50500</v>
      </c>
      <c r="F84" s="163">
        <f t="shared" si="10"/>
        <v>131800</v>
      </c>
    </row>
    <row r="85" ht="14.4">
      <c r="A85" s="193" t="s">
        <v>173</v>
      </c>
      <c r="B85" s="194" t="s">
        <v>59</v>
      </c>
      <c r="C85" s="195">
        <f>C78+C80+C82+C84</f>
        <v>135308.53</v>
      </c>
      <c r="D85" s="195">
        <f>D78+D80+D82+D84</f>
        <v>1930447.22</v>
      </c>
      <c r="E85" s="195">
        <f>E78+E80+E82+E84</f>
        <v>252800</v>
      </c>
      <c r="F85" s="195">
        <f>F78+F80+F82+F84</f>
        <v>2047938.6899999999</v>
      </c>
      <c r="H85" s="36">
        <f>D85+E85-C85</f>
        <v>2047938.6899999997</v>
      </c>
    </row>
    <row r="86" ht="13.800000000000001">
      <c r="A86" s="196" t="s">
        <v>174</v>
      </c>
      <c r="B86" s="197" t="s">
        <v>175</v>
      </c>
      <c r="C86" s="198">
        <v>0</v>
      </c>
      <c r="D86" s="198">
        <v>1613567.6399999999</v>
      </c>
      <c r="E86" s="198">
        <v>0</v>
      </c>
      <c r="F86" s="199">
        <f t="shared" ref="F86:F89" si="11">D86+E86-C86</f>
        <v>1613567.6399999999</v>
      </c>
    </row>
    <row r="87" ht="13.199999999999999">
      <c r="A87" s="200" t="s">
        <v>176</v>
      </c>
      <c r="B87" s="201"/>
      <c r="C87" s="162">
        <f>C86</f>
        <v>0</v>
      </c>
      <c r="D87" s="162">
        <f>D86</f>
        <v>1613567.6399999999</v>
      </c>
      <c r="E87" s="162">
        <f>E86</f>
        <v>0</v>
      </c>
      <c r="F87" s="163">
        <f t="shared" si="11"/>
        <v>1613567.6399999999</v>
      </c>
    </row>
    <row r="88" ht="13.199999999999999">
      <c r="A88" s="196" t="s">
        <v>177</v>
      </c>
      <c r="B88" s="201" t="s">
        <v>178</v>
      </c>
      <c r="C88" s="198">
        <v>0</v>
      </c>
      <c r="D88" s="198">
        <v>549062.45999999996</v>
      </c>
      <c r="E88" s="198">
        <v>0</v>
      </c>
      <c r="F88" s="202">
        <f t="shared" si="11"/>
        <v>549062.45999999996</v>
      </c>
    </row>
    <row r="89" ht="13.800000000000001">
      <c r="A89" s="203" t="s">
        <v>179</v>
      </c>
      <c r="B89" s="204"/>
      <c r="C89" s="162">
        <f>C88</f>
        <v>0</v>
      </c>
      <c r="D89" s="162">
        <f>D88</f>
        <v>549062.45999999996</v>
      </c>
      <c r="E89" s="162">
        <f>E88</f>
        <v>0</v>
      </c>
      <c r="F89" s="163">
        <f t="shared" si="11"/>
        <v>549062.45999999996</v>
      </c>
      <c r="J89" s="205">
        <v>1472448.6899999999</v>
      </c>
    </row>
    <row r="90" ht="13.800000000000001">
      <c r="A90" s="206" t="s">
        <v>180</v>
      </c>
      <c r="B90" s="207" t="s">
        <v>59</v>
      </c>
      <c r="C90" s="208">
        <f>C87+C89</f>
        <v>0</v>
      </c>
      <c r="D90" s="208">
        <f>D87+D89</f>
        <v>2162630.0999999996</v>
      </c>
      <c r="E90" s="208">
        <f>E87+E89</f>
        <v>0</v>
      </c>
      <c r="F90" s="208">
        <f>F87+F89</f>
        <v>2162630.0999999996</v>
      </c>
      <c r="H90" s="36">
        <f t="shared" ref="H90:H91" si="12">D90+E90-C90</f>
        <v>2162630.0999999996</v>
      </c>
    </row>
    <row r="91" ht="13.800000000000001">
      <c r="A91" s="209" t="s">
        <v>181</v>
      </c>
      <c r="B91" s="210"/>
      <c r="C91" s="211">
        <f>C76+C85+C90</f>
        <v>1075074.3699999999</v>
      </c>
      <c r="D91" s="211">
        <f>D76+D85+D90</f>
        <v>37258543.190000005</v>
      </c>
      <c r="E91" s="211">
        <f>E76+E85+E90</f>
        <v>758020</v>
      </c>
      <c r="F91" s="211">
        <f>F76+F85+F90</f>
        <v>36941488.82</v>
      </c>
      <c r="H91" s="36">
        <f t="shared" si="12"/>
        <v>36941488.820000008</v>
      </c>
      <c r="K91" s="36">
        <f>F91-H91</f>
        <v>0</v>
      </c>
    </row>
    <row r="93" ht="13.199999999999999">
      <c r="C93" s="5"/>
      <c r="D93" s="123" t="s">
        <v>79</v>
      </c>
      <c r="E93" s="212"/>
      <c r="F93" s="213">
        <f>F9+F35+F39+F42+F47+F50+F54+F56+F59+F61+F65+F69+F71+F73+F75</f>
        <v>20515459.490000002</v>
      </c>
    </row>
    <row r="94" ht="13.199999999999999">
      <c r="C94" s="5"/>
      <c r="D94" s="214" t="s">
        <v>182</v>
      </c>
      <c r="E94" s="215"/>
      <c r="F94" s="216">
        <f>F16+F20+F25+F63</f>
        <v>12215460.539999999</v>
      </c>
    </row>
    <row r="95" ht="13.199999999999999">
      <c r="C95" s="5"/>
      <c r="D95" s="214" t="s">
        <v>183</v>
      </c>
      <c r="E95" s="217"/>
      <c r="F95" s="216">
        <f>F90</f>
        <v>2162630.0999999996</v>
      </c>
      <c r="H95" s="218"/>
      <c r="I95" s="218"/>
      <c r="J95" s="218"/>
      <c r="K95" s="36">
        <v>1650750.74</v>
      </c>
    </row>
    <row r="96" ht="13.199999999999999">
      <c r="C96" s="5"/>
      <c r="D96" s="219" t="s">
        <v>184</v>
      </c>
      <c r="E96" s="220"/>
      <c r="F96" s="221">
        <f>F78+F80+F82+F84</f>
        <v>2047938.6899999999</v>
      </c>
      <c r="H96" s="218"/>
      <c r="I96" s="218"/>
      <c r="J96" s="218" t="s">
        <v>185</v>
      </c>
      <c r="K96" s="36">
        <v>558909.44999999995</v>
      </c>
    </row>
    <row r="97" ht="13.800000000000001">
      <c r="C97" s="5"/>
      <c r="D97" s="222" t="s">
        <v>186</v>
      </c>
      <c r="E97" s="223"/>
      <c r="F97" s="224">
        <f>SUM(F93:F96)</f>
        <v>36941488.82</v>
      </c>
      <c r="H97" s="36">
        <v>36941488.82</v>
      </c>
      <c r="I97" s="36"/>
      <c r="J97" s="36">
        <f>F97-H97</f>
        <v>0</v>
      </c>
      <c r="K97" s="36">
        <f>SUM(K95:K96)</f>
        <v>2209660.1899999999</v>
      </c>
      <c r="L97" s="36">
        <f>J97+K97</f>
        <v>2209660.1899999999</v>
      </c>
    </row>
    <row r="98" ht="13.199999999999999">
      <c r="C98" s="5"/>
      <c r="D98" s="5"/>
      <c r="E98" s="5"/>
      <c r="F98" s="5"/>
    </row>
    <row r="99" ht="13.199999999999999">
      <c r="C99" s="5"/>
      <c r="D99" s="225" t="s">
        <v>187</v>
      </c>
      <c r="E99" s="226">
        <f>F16+F20+F25+F63</f>
        <v>12215460.539999999</v>
      </c>
      <c r="F99" s="5"/>
    </row>
    <row r="100" ht="13.199999999999999">
      <c r="C100" s="5"/>
      <c r="D100" s="227" t="s">
        <v>188</v>
      </c>
      <c r="E100" s="171">
        <f>F35+F39+F42+F47+F50+F54+F69+F65+F71</f>
        <v>19866840.800000001</v>
      </c>
      <c r="F100" s="5"/>
    </row>
    <row r="101" ht="13.199999999999999">
      <c r="C101" s="5"/>
      <c r="D101" s="228" t="s">
        <v>189</v>
      </c>
      <c r="E101" s="229">
        <f>F56+F59+F61</f>
        <v>649586.68999999994</v>
      </c>
      <c r="F101" s="5"/>
    </row>
    <row r="102" ht="13.199999999999999">
      <c r="C102" s="5"/>
      <c r="D102" s="230" t="s">
        <v>86</v>
      </c>
      <c r="E102" s="231">
        <f>F90</f>
        <v>2162630.0999999996</v>
      </c>
      <c r="F102" s="5"/>
    </row>
    <row r="103" ht="13.199999999999999">
      <c r="C103" s="5"/>
      <c r="D103" s="232" t="s">
        <v>190</v>
      </c>
      <c r="E103" s="233">
        <f>F9+F75+F73</f>
        <v>-968</v>
      </c>
      <c r="F103" s="5"/>
    </row>
    <row r="104" ht="13.199999999999999">
      <c r="C104" s="5"/>
      <c r="D104" s="234" t="s">
        <v>191</v>
      </c>
      <c r="E104" s="235">
        <f>F78+F80+F82+F84</f>
        <v>2047938.6899999999</v>
      </c>
      <c r="F104" s="5"/>
    </row>
    <row r="105" ht="13.199999999999999">
      <c r="C105" s="5"/>
      <c r="D105" s="236"/>
      <c r="E105" s="237">
        <f>SUM(E99:E104)</f>
        <v>36941488.82</v>
      </c>
      <c r="F105" s="5"/>
    </row>
    <row r="106" ht="13.199999999999999">
      <c r="D106" s="5"/>
      <c r="E106" s="238"/>
    </row>
    <row r="107" ht="13.199999999999999">
      <c r="D107" s="5"/>
      <c r="E107" s="238"/>
    </row>
    <row r="129" s="5" customFormat="1" ht="13.199999999999999" customHeight="1"/>
    <row r="130" s="5" customFormat="1" ht="13.199999999999999" customHeight="1"/>
    <row r="131" s="5" customFormat="1" ht="13.199999999999999" customHeight="1"/>
    <row r="132" s="5" customFormat="1" ht="13.199999999999999" customHeight="1"/>
    <row r="135" ht="13.199999999999999">
      <c r="E135" s="152"/>
    </row>
    <row r="136" ht="13.199999999999999">
      <c r="E136" s="239"/>
    </row>
    <row r="138" ht="13.199999999999999" customHeight="1">
      <c r="A138" s="152" t="s">
        <v>90</v>
      </c>
    </row>
  </sheetData>
  <mergeCells count="32">
    <mergeCell ref="A1:F1"/>
    <mergeCell ref="A2:F2"/>
    <mergeCell ref="A3:F3"/>
    <mergeCell ref="A4:A5"/>
    <mergeCell ref="B4:B5"/>
    <mergeCell ref="C4:C5"/>
    <mergeCell ref="D4:D5"/>
    <mergeCell ref="E4:E5"/>
    <mergeCell ref="F4:F5"/>
    <mergeCell ref="A9:B9"/>
    <mergeCell ref="A10:F10"/>
    <mergeCell ref="A17:F17"/>
    <mergeCell ref="A21:F21"/>
    <mergeCell ref="A35:B35"/>
    <mergeCell ref="A39:B39"/>
    <mergeCell ref="A42:B42"/>
    <mergeCell ref="A47:B47"/>
    <mergeCell ref="A50:B50"/>
    <mergeCell ref="A54:B54"/>
    <mergeCell ref="A56:B56"/>
    <mergeCell ref="A59:B59"/>
    <mergeCell ref="A61:B61"/>
    <mergeCell ref="A65:B65"/>
    <mergeCell ref="A67:B67"/>
    <mergeCell ref="A69:B69"/>
    <mergeCell ref="A71:B71"/>
    <mergeCell ref="A73:B73"/>
    <mergeCell ref="A75:B75"/>
    <mergeCell ref="A76:B76"/>
    <mergeCell ref="A78:B78"/>
    <mergeCell ref="A80:B80"/>
    <mergeCell ref="A84:B84"/>
  </mergeCells>
  <printOptions headings="0" gridLines="0"/>
  <pageMargins left="0.59055100000000005" right="0.39370099999999991" top="0.94488199999999978" bottom="0.47244099999999989" header="0.70866099999999987" footer="0.51181100000000002"/>
  <pageSetup paperSize="9" scale="8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ONLYOFFICE/7.1.1.23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Jarmila Straková</cp:lastModifiedBy>
  <cp:revision>2</cp:revision>
  <dcterms:modified xsi:type="dcterms:W3CDTF">2023-02-20T10:38:18Z</dcterms:modified>
</cp:coreProperties>
</file>